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68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<sst xmlns="http://schemas.openxmlformats.org/spreadsheetml/2006/main" count="144" uniqueCount="138">
  <si>
    <t>附表2—1</t>
  </si>
  <si>
    <t>芒市城市供水企业基本情况调查表</t>
  </si>
  <si>
    <t>项目名称</t>
  </si>
  <si>
    <t>行次及关系</t>
  </si>
  <si>
    <t>2018年</t>
  </si>
  <si>
    <t>2019年</t>
  </si>
  <si>
    <t>2020年</t>
  </si>
  <si>
    <t>三年平均</t>
  </si>
  <si>
    <t>一、企业财务情况</t>
  </si>
  <si>
    <t>A1</t>
  </si>
  <si>
    <t>水厂数量（个）</t>
  </si>
  <si>
    <t>A2</t>
  </si>
  <si>
    <t>企业所有权形式</t>
  </si>
  <si>
    <t>A3</t>
  </si>
  <si>
    <t>注册资本（万元）</t>
  </si>
  <si>
    <t>A4</t>
  </si>
  <si>
    <t>其中：国家资本（万元）</t>
  </si>
  <si>
    <t>A5</t>
  </si>
  <si>
    <t>（一）资产(万元)</t>
  </si>
  <si>
    <t>A6=A7+A8</t>
  </si>
  <si>
    <t>1.流动资产</t>
  </si>
  <si>
    <t>A7</t>
  </si>
  <si>
    <t>2.非流动资产</t>
  </si>
  <si>
    <t>A8=A9+A12+…+A15</t>
  </si>
  <si>
    <r>
      <rPr>
        <sz val="10"/>
        <rFont val="宋体"/>
        <charset val="134"/>
      </rPr>
      <t>（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）固定资产净值</t>
    </r>
  </si>
  <si>
    <t>A9=A10-A11</t>
  </si>
  <si>
    <t>固定资产原值</t>
  </si>
  <si>
    <t>A10</t>
  </si>
  <si>
    <t>累计折旧</t>
  </si>
  <si>
    <t>A11</t>
  </si>
  <si>
    <r>
      <rPr>
        <sz val="10"/>
        <rFont val="宋体"/>
        <charset val="134"/>
      </rPr>
      <t>（</t>
    </r>
    <r>
      <rPr>
        <sz val="10"/>
        <rFont val="Times New Roman"/>
        <charset val="0"/>
      </rPr>
      <t>2</t>
    </r>
    <r>
      <rPr>
        <sz val="10"/>
        <rFont val="宋体"/>
        <charset val="134"/>
      </rPr>
      <t>）工程物资</t>
    </r>
  </si>
  <si>
    <t>A12</t>
  </si>
  <si>
    <r>
      <rPr>
        <sz val="10"/>
        <rFont val="宋体"/>
        <charset val="134"/>
      </rPr>
      <t>（</t>
    </r>
    <r>
      <rPr>
        <sz val="10"/>
        <rFont val="Times New Roman"/>
        <charset val="0"/>
      </rPr>
      <t>3</t>
    </r>
    <r>
      <rPr>
        <sz val="10"/>
        <rFont val="宋体"/>
        <charset val="134"/>
      </rPr>
      <t>）在建工程</t>
    </r>
  </si>
  <si>
    <t>A13</t>
  </si>
  <si>
    <t>（4）无形资产</t>
  </si>
  <si>
    <t>A14</t>
  </si>
  <si>
    <t>（5）其它资产</t>
  </si>
  <si>
    <t>A15</t>
  </si>
  <si>
    <t>（二）负债(万元)</t>
  </si>
  <si>
    <t>A16=A17+A18</t>
  </si>
  <si>
    <r>
      <rPr>
        <sz val="10"/>
        <rFont val="Times New Roman"/>
        <charset val="0"/>
      </rPr>
      <t>1.</t>
    </r>
    <r>
      <rPr>
        <sz val="10"/>
        <rFont val="宋体"/>
        <charset val="0"/>
      </rPr>
      <t>流动负债</t>
    </r>
  </si>
  <si>
    <t>A17</t>
  </si>
  <si>
    <r>
      <rPr>
        <sz val="10"/>
        <rFont val="Times New Roman"/>
        <charset val="0"/>
      </rPr>
      <t>2.</t>
    </r>
    <r>
      <rPr>
        <sz val="10"/>
        <rFont val="宋体"/>
        <charset val="0"/>
      </rPr>
      <t>非流动负债</t>
    </r>
  </si>
  <si>
    <t>A18</t>
  </si>
  <si>
    <t>（三）所有者权益(万元)</t>
  </si>
  <si>
    <t>A19=A20+A21+A22+A23</t>
  </si>
  <si>
    <t>1.实收资本</t>
  </si>
  <si>
    <t>A20</t>
  </si>
  <si>
    <t>2.资本公积</t>
  </si>
  <si>
    <t>A21</t>
  </si>
  <si>
    <t>3.盈余公积</t>
  </si>
  <si>
    <t>A22</t>
  </si>
  <si>
    <t>4.未分配利润</t>
  </si>
  <si>
    <t>A23</t>
  </si>
  <si>
    <t>（四）主营业务损益(万元)</t>
  </si>
  <si>
    <t>A24</t>
  </si>
  <si>
    <t>1.主营业务收入</t>
  </si>
  <si>
    <t>A25</t>
  </si>
  <si>
    <t>2.主营业务成本</t>
  </si>
  <si>
    <t>A26</t>
  </si>
  <si>
    <t>3.期间费用</t>
  </si>
  <si>
    <t>A27</t>
  </si>
  <si>
    <t>4.主营业务税金及附加</t>
  </si>
  <si>
    <t>A28</t>
  </si>
  <si>
    <t>5.主营业务净利润</t>
  </si>
  <si>
    <r>
      <rPr>
        <sz val="9"/>
        <rFont val="宋体"/>
        <charset val="134"/>
      </rPr>
      <t>A29</t>
    </r>
    <r>
      <rPr>
        <sz val="9"/>
        <rFont val="宋体"/>
        <charset val="134"/>
      </rPr>
      <t>=</t>
    </r>
    <r>
      <rPr>
        <sz val="9"/>
        <rFont val="宋体"/>
        <charset val="134"/>
      </rPr>
      <t>A</t>
    </r>
    <r>
      <rPr>
        <sz val="9"/>
        <rFont val="宋体"/>
        <charset val="134"/>
      </rPr>
      <t>25-</t>
    </r>
    <r>
      <rPr>
        <sz val="9"/>
        <rFont val="宋体"/>
        <charset val="134"/>
      </rPr>
      <t>A</t>
    </r>
    <r>
      <rPr>
        <sz val="9"/>
        <rFont val="宋体"/>
        <charset val="134"/>
      </rPr>
      <t>26-</t>
    </r>
    <r>
      <rPr>
        <sz val="9"/>
        <rFont val="宋体"/>
        <charset val="134"/>
      </rPr>
      <t>A</t>
    </r>
    <r>
      <rPr>
        <sz val="9"/>
        <rFont val="宋体"/>
        <charset val="134"/>
      </rPr>
      <t>27-</t>
    </r>
    <r>
      <rPr>
        <sz val="9"/>
        <rFont val="宋体"/>
        <charset val="134"/>
      </rPr>
      <t>A</t>
    </r>
    <r>
      <rPr>
        <sz val="9"/>
        <rFont val="宋体"/>
        <charset val="134"/>
      </rPr>
      <t>28</t>
    </r>
  </si>
  <si>
    <t>6.主营业务净资产利润率（%）</t>
  </si>
  <si>
    <r>
      <rPr>
        <sz val="9"/>
        <rFont val="宋体"/>
        <charset val="134"/>
      </rPr>
      <t>A30=A</t>
    </r>
    <r>
      <rPr>
        <sz val="9"/>
        <rFont val="宋体"/>
        <charset val="134"/>
      </rPr>
      <t>29÷</t>
    </r>
    <r>
      <rPr>
        <sz val="9"/>
        <rFont val="宋体"/>
        <charset val="134"/>
      </rPr>
      <t>A</t>
    </r>
    <r>
      <rPr>
        <sz val="9"/>
        <rFont val="宋体"/>
        <charset val="134"/>
      </rPr>
      <t>19×</t>
    </r>
    <r>
      <rPr>
        <sz val="9"/>
        <rFont val="宋体"/>
        <charset val="134"/>
      </rPr>
      <t>100</t>
    </r>
  </si>
  <si>
    <t>（五）其他业务利润(万元)</t>
  </si>
  <si>
    <r>
      <rPr>
        <sz val="9"/>
        <rFont val="宋体"/>
        <charset val="134"/>
      </rPr>
      <t>A31</t>
    </r>
    <r>
      <rPr>
        <sz val="9"/>
        <rFont val="宋体"/>
        <charset val="134"/>
      </rPr>
      <t>=</t>
    </r>
    <r>
      <rPr>
        <sz val="9"/>
        <rFont val="宋体"/>
        <charset val="134"/>
      </rPr>
      <t>A</t>
    </r>
    <r>
      <rPr>
        <sz val="9"/>
        <rFont val="宋体"/>
        <charset val="134"/>
      </rPr>
      <t>32-</t>
    </r>
    <r>
      <rPr>
        <sz val="9"/>
        <rFont val="宋体"/>
        <charset val="134"/>
      </rPr>
      <t>A</t>
    </r>
    <r>
      <rPr>
        <sz val="9"/>
        <rFont val="宋体"/>
        <charset val="134"/>
      </rPr>
      <t>33</t>
    </r>
  </si>
  <si>
    <t>1.其他业务收入　</t>
  </si>
  <si>
    <t>A32</t>
  </si>
  <si>
    <t>2.其他业务支出</t>
  </si>
  <si>
    <t>A33</t>
  </si>
  <si>
    <t>表2—1.1:</t>
  </si>
  <si>
    <t>城市供水企业基本情况调查表（续）</t>
  </si>
  <si>
    <r>
      <rPr>
        <b/>
        <sz val="10"/>
        <rFont val="宋体"/>
        <charset val="134"/>
      </rPr>
      <t>二、供水与销售（千m</t>
    </r>
    <r>
      <rPr>
        <b/>
        <vertAlign val="superscript"/>
        <sz val="10"/>
        <rFont val="宋体"/>
        <charset val="134"/>
      </rPr>
      <t>3</t>
    </r>
    <r>
      <rPr>
        <b/>
        <sz val="10"/>
        <rFont val="宋体"/>
        <charset val="134"/>
      </rPr>
      <t>）</t>
    </r>
  </si>
  <si>
    <t>A34</t>
  </si>
  <si>
    <t>1.年供水总量</t>
  </si>
  <si>
    <t>A35</t>
  </si>
  <si>
    <t>2.年售水总量</t>
  </si>
  <si>
    <r>
      <rPr>
        <sz val="9"/>
        <rFont val="宋体"/>
        <charset val="134"/>
      </rPr>
      <t>A36</t>
    </r>
    <r>
      <rPr>
        <sz val="9"/>
        <rFont val="宋体"/>
        <charset val="134"/>
      </rPr>
      <t>=</t>
    </r>
    <r>
      <rPr>
        <sz val="9"/>
        <rFont val="宋体"/>
        <charset val="134"/>
      </rPr>
      <t>A</t>
    </r>
    <r>
      <rPr>
        <sz val="9"/>
        <rFont val="宋体"/>
        <charset val="134"/>
      </rPr>
      <t>37+</t>
    </r>
    <r>
      <rPr>
        <sz val="9"/>
        <rFont val="宋体"/>
        <charset val="134"/>
      </rPr>
      <t>A</t>
    </r>
    <r>
      <rPr>
        <sz val="9"/>
        <rFont val="宋体"/>
        <charset val="134"/>
      </rPr>
      <t>38+</t>
    </r>
    <r>
      <rPr>
        <sz val="9"/>
        <rFont val="宋体"/>
        <charset val="134"/>
      </rPr>
      <t>A</t>
    </r>
    <r>
      <rPr>
        <sz val="9"/>
        <rFont val="宋体"/>
        <charset val="134"/>
      </rPr>
      <t>39</t>
    </r>
  </si>
  <si>
    <t xml:space="preserve">     （1）居民生活用水</t>
  </si>
  <si>
    <t>A37</t>
  </si>
  <si>
    <t xml:space="preserve">     （2）非居民用水</t>
  </si>
  <si>
    <t>A38</t>
  </si>
  <si>
    <t xml:space="preserve">     （3）特殊行业用水</t>
  </si>
  <si>
    <t>A39</t>
  </si>
  <si>
    <t>3.年免费水量</t>
  </si>
  <si>
    <t>A40</t>
  </si>
  <si>
    <r>
      <rPr>
        <sz val="10"/>
        <rFont val="宋体"/>
        <charset val="134"/>
      </rPr>
      <t>4.设计日综合生产能力（m</t>
    </r>
    <r>
      <rPr>
        <vertAlign val="superscript"/>
        <sz val="10"/>
        <rFont val="宋体"/>
        <charset val="134"/>
      </rPr>
      <t>3</t>
    </r>
    <r>
      <rPr>
        <sz val="10"/>
        <rFont val="宋体"/>
        <charset val="134"/>
      </rPr>
      <t>/日）</t>
    </r>
  </si>
  <si>
    <t>A41</t>
  </si>
  <si>
    <r>
      <rPr>
        <sz val="10"/>
        <rFont val="宋体"/>
        <charset val="134"/>
      </rPr>
      <t>5.实际日综合生产能力（m</t>
    </r>
    <r>
      <rPr>
        <vertAlign val="superscript"/>
        <sz val="10"/>
        <rFont val="宋体"/>
        <charset val="134"/>
      </rPr>
      <t>3</t>
    </r>
    <r>
      <rPr>
        <sz val="10"/>
        <rFont val="宋体"/>
        <charset val="134"/>
      </rPr>
      <t>/日）</t>
    </r>
  </si>
  <si>
    <r>
      <rPr>
        <sz val="9"/>
        <rFont val="宋体"/>
        <charset val="134"/>
      </rPr>
      <t>A42</t>
    </r>
    <r>
      <rPr>
        <sz val="9"/>
        <rFont val="宋体"/>
        <charset val="134"/>
      </rPr>
      <t>=</t>
    </r>
    <r>
      <rPr>
        <sz val="9"/>
        <rFont val="宋体"/>
        <charset val="134"/>
      </rPr>
      <t>A</t>
    </r>
    <r>
      <rPr>
        <sz val="9"/>
        <rFont val="宋体"/>
        <charset val="134"/>
      </rPr>
      <t>35÷365</t>
    </r>
  </si>
  <si>
    <r>
      <rPr>
        <sz val="10"/>
        <rFont val="宋体"/>
        <charset val="134"/>
      </rPr>
      <t>6.最高日供水量（m</t>
    </r>
    <r>
      <rPr>
        <vertAlign val="superscript"/>
        <sz val="10"/>
        <rFont val="宋体"/>
        <charset val="134"/>
      </rPr>
      <t>3</t>
    </r>
    <r>
      <rPr>
        <sz val="10"/>
        <rFont val="宋体"/>
        <charset val="134"/>
      </rPr>
      <t>/日）</t>
    </r>
  </si>
  <si>
    <t>A43</t>
  </si>
  <si>
    <t>7.年销售收入(万元)(含税）</t>
  </si>
  <si>
    <r>
      <rPr>
        <sz val="9"/>
        <rFont val="宋体"/>
        <charset val="134"/>
      </rPr>
      <t>A44</t>
    </r>
    <r>
      <rPr>
        <sz val="9"/>
        <rFont val="宋体"/>
        <charset val="134"/>
      </rPr>
      <t>=</t>
    </r>
    <r>
      <rPr>
        <sz val="9"/>
        <rFont val="宋体"/>
        <charset val="134"/>
      </rPr>
      <t>A</t>
    </r>
    <r>
      <rPr>
        <sz val="9"/>
        <rFont val="宋体"/>
        <charset val="134"/>
      </rPr>
      <t>45+</t>
    </r>
    <r>
      <rPr>
        <sz val="9"/>
        <rFont val="宋体"/>
        <charset val="134"/>
      </rPr>
      <t>A</t>
    </r>
    <r>
      <rPr>
        <sz val="9"/>
        <rFont val="宋体"/>
        <charset val="134"/>
      </rPr>
      <t>46</t>
    </r>
  </si>
  <si>
    <t>（1）实缴水费</t>
  </si>
  <si>
    <t>A45</t>
  </si>
  <si>
    <t>（2）欠缴水费</t>
  </si>
  <si>
    <t>A46</t>
  </si>
  <si>
    <t>8.产销差水量（千m3）</t>
  </si>
  <si>
    <r>
      <rPr>
        <sz val="9"/>
        <rFont val="宋体"/>
        <charset val="134"/>
      </rPr>
      <t>A47</t>
    </r>
    <r>
      <rPr>
        <sz val="9"/>
        <rFont val="宋体"/>
        <charset val="134"/>
      </rPr>
      <t>=</t>
    </r>
    <r>
      <rPr>
        <sz val="9"/>
        <rFont val="宋体"/>
        <charset val="134"/>
      </rPr>
      <t>A</t>
    </r>
    <r>
      <rPr>
        <sz val="9"/>
        <rFont val="宋体"/>
        <charset val="134"/>
      </rPr>
      <t>3</t>
    </r>
    <r>
      <rPr>
        <sz val="9"/>
        <rFont val="宋体"/>
        <charset val="134"/>
      </rPr>
      <t>5</t>
    </r>
    <r>
      <rPr>
        <sz val="9"/>
        <rFont val="宋体"/>
        <charset val="134"/>
      </rPr>
      <t>-</t>
    </r>
    <r>
      <rPr>
        <sz val="9"/>
        <rFont val="宋体"/>
        <charset val="134"/>
      </rPr>
      <t>A</t>
    </r>
    <r>
      <rPr>
        <sz val="9"/>
        <rFont val="宋体"/>
        <charset val="134"/>
      </rPr>
      <t>3</t>
    </r>
    <r>
      <rPr>
        <sz val="9"/>
        <rFont val="宋体"/>
        <charset val="134"/>
      </rPr>
      <t>6</t>
    </r>
  </si>
  <si>
    <t>9.产销差率（%）</t>
  </si>
  <si>
    <r>
      <rPr>
        <sz val="9"/>
        <rFont val="宋体"/>
        <charset val="134"/>
      </rPr>
      <t>A48</t>
    </r>
    <r>
      <rPr>
        <sz val="9"/>
        <rFont val="宋体"/>
        <charset val="134"/>
      </rPr>
      <t>=</t>
    </r>
    <r>
      <rPr>
        <sz val="9"/>
        <rFont val="宋体"/>
        <charset val="134"/>
      </rPr>
      <t>A</t>
    </r>
    <r>
      <rPr>
        <sz val="9"/>
        <rFont val="宋体"/>
        <charset val="134"/>
      </rPr>
      <t>47÷</t>
    </r>
    <r>
      <rPr>
        <sz val="9"/>
        <rFont val="宋体"/>
        <charset val="134"/>
      </rPr>
      <t>A</t>
    </r>
    <r>
      <rPr>
        <sz val="9"/>
        <rFont val="宋体"/>
        <charset val="134"/>
      </rPr>
      <t>35×</t>
    </r>
    <r>
      <rPr>
        <sz val="9"/>
        <rFont val="宋体"/>
        <charset val="134"/>
      </rPr>
      <t>100</t>
    </r>
  </si>
  <si>
    <t>10.管网漏损水量（千m3）</t>
  </si>
  <si>
    <r>
      <rPr>
        <sz val="9"/>
        <rFont val="宋体"/>
        <charset val="134"/>
      </rPr>
      <t>A49</t>
    </r>
    <r>
      <rPr>
        <sz val="9"/>
        <rFont val="宋体"/>
        <charset val="134"/>
      </rPr>
      <t>=</t>
    </r>
    <r>
      <rPr>
        <sz val="9"/>
        <rFont val="宋体"/>
        <charset val="134"/>
      </rPr>
      <t>A</t>
    </r>
    <r>
      <rPr>
        <sz val="9"/>
        <rFont val="宋体"/>
        <charset val="134"/>
      </rPr>
      <t>47-</t>
    </r>
    <r>
      <rPr>
        <sz val="9"/>
        <rFont val="宋体"/>
        <charset val="134"/>
      </rPr>
      <t>A</t>
    </r>
    <r>
      <rPr>
        <sz val="9"/>
        <rFont val="宋体"/>
        <charset val="134"/>
      </rPr>
      <t>4</t>
    </r>
    <r>
      <rPr>
        <sz val="9"/>
        <rFont val="宋体"/>
        <charset val="134"/>
      </rPr>
      <t>0</t>
    </r>
  </si>
  <si>
    <t>11.管网漏损率（%）</t>
  </si>
  <si>
    <r>
      <rPr>
        <sz val="9"/>
        <rFont val="宋体"/>
        <charset val="134"/>
      </rPr>
      <t>A50</t>
    </r>
    <r>
      <rPr>
        <sz val="9"/>
        <rFont val="宋体"/>
        <charset val="134"/>
      </rPr>
      <t>=</t>
    </r>
    <r>
      <rPr>
        <sz val="9"/>
        <rFont val="宋体"/>
        <charset val="134"/>
      </rPr>
      <t>A</t>
    </r>
    <r>
      <rPr>
        <sz val="9"/>
        <rFont val="宋体"/>
        <charset val="134"/>
      </rPr>
      <t>49÷</t>
    </r>
    <r>
      <rPr>
        <sz val="9"/>
        <rFont val="宋体"/>
        <charset val="134"/>
      </rPr>
      <t>A</t>
    </r>
    <r>
      <rPr>
        <sz val="9"/>
        <rFont val="宋体"/>
        <charset val="134"/>
      </rPr>
      <t>35×</t>
    </r>
    <r>
      <rPr>
        <sz val="9"/>
        <rFont val="宋体"/>
        <charset val="134"/>
      </rPr>
      <t>100</t>
    </r>
  </si>
  <si>
    <r>
      <rPr>
        <sz val="10"/>
        <rFont val="宋体"/>
        <charset val="134"/>
      </rPr>
      <t>12.平均售水价格(元/ m</t>
    </r>
    <r>
      <rPr>
        <vertAlign val="superscript"/>
        <sz val="10"/>
        <rFont val="宋体"/>
        <charset val="134"/>
      </rPr>
      <t>3</t>
    </r>
    <r>
      <rPr>
        <sz val="10"/>
        <rFont val="宋体"/>
        <charset val="134"/>
      </rPr>
      <t>)</t>
    </r>
  </si>
  <si>
    <r>
      <rPr>
        <sz val="9"/>
        <rFont val="宋体"/>
        <charset val="134"/>
      </rPr>
      <t>A51</t>
    </r>
    <r>
      <rPr>
        <sz val="9"/>
        <rFont val="宋体"/>
        <charset val="134"/>
      </rPr>
      <t>=</t>
    </r>
    <r>
      <rPr>
        <sz val="9"/>
        <rFont val="宋体"/>
        <charset val="134"/>
      </rPr>
      <t>A</t>
    </r>
    <r>
      <rPr>
        <sz val="9"/>
        <rFont val="宋体"/>
        <charset val="134"/>
      </rPr>
      <t>44÷</t>
    </r>
    <r>
      <rPr>
        <sz val="9"/>
        <rFont val="宋体"/>
        <charset val="134"/>
      </rPr>
      <t>A</t>
    </r>
    <r>
      <rPr>
        <sz val="9"/>
        <rFont val="宋体"/>
        <charset val="134"/>
      </rPr>
      <t>36</t>
    </r>
  </si>
  <si>
    <t>15.管网水平均压力(MPa)</t>
  </si>
  <si>
    <t>A52</t>
  </si>
  <si>
    <t>16.75mm以上管网长度(m)</t>
  </si>
  <si>
    <t>A53</t>
  </si>
  <si>
    <t>17.管网平均使用年限(年)</t>
  </si>
  <si>
    <t>A54</t>
  </si>
  <si>
    <t>18.居民用水按户抄表的水量</t>
  </si>
  <si>
    <t>A55</t>
  </si>
  <si>
    <t>19、居民按户抄表的水量占居民用水总量率（%）</t>
  </si>
  <si>
    <r>
      <rPr>
        <sz val="9"/>
        <rFont val="宋体"/>
        <charset val="134"/>
      </rPr>
      <t>A56</t>
    </r>
    <r>
      <rPr>
        <sz val="9"/>
        <rFont val="宋体"/>
        <charset val="134"/>
      </rPr>
      <t>=</t>
    </r>
    <r>
      <rPr>
        <sz val="9"/>
        <rFont val="宋体"/>
        <charset val="134"/>
      </rPr>
      <t>A</t>
    </r>
    <r>
      <rPr>
        <sz val="9"/>
        <rFont val="宋体"/>
        <charset val="134"/>
      </rPr>
      <t>55÷</t>
    </r>
    <r>
      <rPr>
        <sz val="9"/>
        <rFont val="宋体"/>
        <charset val="134"/>
      </rPr>
      <t>A</t>
    </r>
    <r>
      <rPr>
        <sz val="9"/>
        <rFont val="宋体"/>
        <charset val="134"/>
      </rPr>
      <t>37×</t>
    </r>
    <r>
      <rPr>
        <sz val="9"/>
        <rFont val="宋体"/>
        <charset val="134"/>
      </rPr>
      <t>100</t>
    </r>
  </si>
  <si>
    <t>三、人员构成情况</t>
  </si>
  <si>
    <t>A57</t>
  </si>
  <si>
    <t>(一)职工总人数(人)</t>
  </si>
  <si>
    <t>A58</t>
  </si>
  <si>
    <t>(二)主业从业人员数(人)</t>
  </si>
  <si>
    <r>
      <rPr>
        <sz val="9"/>
        <rFont val="宋体"/>
        <charset val="134"/>
      </rPr>
      <t>A59=</t>
    </r>
    <r>
      <rPr>
        <sz val="9"/>
        <rFont val="宋体"/>
        <charset val="134"/>
      </rPr>
      <t>A</t>
    </r>
    <r>
      <rPr>
        <sz val="9"/>
        <rFont val="宋体"/>
        <charset val="134"/>
      </rPr>
      <t>60+</t>
    </r>
    <r>
      <rPr>
        <sz val="9"/>
        <rFont val="宋体"/>
        <charset val="134"/>
      </rPr>
      <t>A</t>
    </r>
    <r>
      <rPr>
        <sz val="9"/>
        <rFont val="宋体"/>
        <charset val="134"/>
      </rPr>
      <t>61+</t>
    </r>
    <r>
      <rPr>
        <sz val="9"/>
        <rFont val="宋体"/>
        <charset val="134"/>
      </rPr>
      <t>A</t>
    </r>
    <r>
      <rPr>
        <sz val="9"/>
        <rFont val="宋体"/>
        <charset val="134"/>
      </rPr>
      <t>62+</t>
    </r>
    <r>
      <rPr>
        <sz val="9"/>
        <rFont val="宋体"/>
        <charset val="134"/>
      </rPr>
      <t>A</t>
    </r>
    <r>
      <rPr>
        <sz val="9"/>
        <rFont val="宋体"/>
        <charset val="134"/>
      </rPr>
      <t>63</t>
    </r>
  </si>
  <si>
    <t xml:space="preserve">   1.制水环节职工</t>
  </si>
  <si>
    <t>A60</t>
  </si>
  <si>
    <t xml:space="preserve">   2.输配环节职工</t>
  </si>
  <si>
    <t>A61</t>
  </si>
  <si>
    <t xml:space="preserve">   3.销售服务职工</t>
  </si>
  <si>
    <t>A62</t>
  </si>
  <si>
    <t xml:space="preserve">   4.公司管理职工</t>
  </si>
  <si>
    <t>A63</t>
  </si>
  <si>
    <t>（三）离退休人员数(人)</t>
  </si>
  <si>
    <t>A64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</si>
</sst>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4"/>
      <name val="方正黑体_GBK"/>
      <charset val="134"/>
    </font>
    <font>
      <sz val="9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6"/>
      <name val="黑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0"/>
      <name val="Times New Roman"/>
      <charset val="0"/>
    </font>
    <font>
      <sz val="11"/>
      <name val="Times New Roman"/>
      <charset val="0"/>
    </font>
    <font>
      <sz val="12"/>
      <name val="楷体_GB2312"/>
      <charset val="134"/>
    </font>
    <font>
      <b/>
      <sz val="9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宋体"/>
      <charset val="0"/>
    </font>
    <font>
      <b/>
      <vertAlign val="superscript"/>
      <sz val="10"/>
      <name val="宋体"/>
      <charset val="134"/>
    </font>
    <font>
      <vertAlign val="superscript"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1" fillId="2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6" fillId="5" borderId="2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6" fillId="20" borderId="6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justify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inden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indent="3"/>
    </xf>
    <xf numFmtId="0" fontId="9" fillId="0" borderId="1" xfId="0" applyFont="1" applyFill="1" applyBorder="1" applyAlignment="1">
      <alignment horizontal="left" vertical="center" inden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indent="1"/>
    </xf>
    <xf numFmtId="0" fontId="2" fillId="0" borderId="0" xfId="0" applyFont="1" applyFill="1" applyBorder="1" applyAlignment="1">
      <alignment horizontal="justify" vertical="center"/>
    </xf>
    <xf numFmtId="0" fontId="3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justify" vertical="center"/>
    </xf>
    <xf numFmtId="0" fontId="4" fillId="0" borderId="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indent="1" shrinkToFit="1"/>
    </xf>
    <xf numFmtId="0" fontId="1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1"/>
  <sheetViews>
    <sheetView tabSelected="1" workbookViewId="0">
      <selection activeCell="K51" sqref="K51"/>
    </sheetView>
  </sheetViews>
  <sheetFormatPr defaultColWidth="8.72727272727273" defaultRowHeight="14" outlineLevelCol="5"/>
  <cols>
    <col min="1" max="1" width="26.2727272727273" customWidth="1"/>
    <col min="2" max="2" width="16.4545454545455" customWidth="1"/>
    <col min="3" max="3" width="11.1818181818182" customWidth="1"/>
    <col min="4" max="4" width="11" customWidth="1"/>
    <col min="5" max="5" width="10.2727272727273" customWidth="1"/>
    <col min="6" max="6" width="9.54545454545454" customWidth="1"/>
  </cols>
  <sheetData>
    <row r="1" ht="17.5" spans="1:6">
      <c r="A1" s="1" t="s">
        <v>0</v>
      </c>
      <c r="B1" s="2"/>
      <c r="C1" s="3"/>
      <c r="D1" s="3"/>
      <c r="E1" s="3"/>
      <c r="F1" s="4"/>
    </row>
    <row r="2" ht="21" spans="1:6">
      <c r="A2" s="5" t="s">
        <v>1</v>
      </c>
      <c r="B2" s="5"/>
      <c r="C2" s="5"/>
      <c r="D2" s="5"/>
      <c r="E2" s="5"/>
      <c r="F2" s="5"/>
    </row>
    <row r="3" spans="1:6">
      <c r="A3" s="6"/>
      <c r="B3" s="2"/>
      <c r="C3" s="3"/>
      <c r="D3" s="3"/>
      <c r="E3" s="3"/>
      <c r="F3" s="4"/>
    </row>
    <row r="4" ht="15" spans="1:6">
      <c r="A4" s="7" t="s">
        <v>2</v>
      </c>
      <c r="B4" s="7" t="s">
        <v>3</v>
      </c>
      <c r="C4" s="8" t="s">
        <v>4</v>
      </c>
      <c r="D4" s="8" t="s">
        <v>5</v>
      </c>
      <c r="E4" s="8" t="s">
        <v>6</v>
      </c>
      <c r="F4" s="9" t="s">
        <v>7</v>
      </c>
    </row>
    <row r="5" ht="16" customHeight="1" spans="1:6">
      <c r="A5" s="10" t="s">
        <v>8</v>
      </c>
      <c r="B5" s="11" t="s">
        <v>9</v>
      </c>
      <c r="C5" s="12"/>
      <c r="D5" s="12"/>
      <c r="E5" s="12"/>
      <c r="F5" s="13"/>
    </row>
    <row r="6" spans="1:6">
      <c r="A6" s="14" t="s">
        <v>10</v>
      </c>
      <c r="B6" s="11" t="s">
        <v>11</v>
      </c>
      <c r="C6" s="12">
        <v>1</v>
      </c>
      <c r="D6" s="12">
        <v>1</v>
      </c>
      <c r="E6" s="12">
        <v>1</v>
      </c>
      <c r="F6" s="13">
        <v>1</v>
      </c>
    </row>
    <row r="7" ht="17" customHeight="1" spans="1:6">
      <c r="A7" s="14" t="s">
        <v>12</v>
      </c>
      <c r="B7" s="11" t="s">
        <v>13</v>
      </c>
      <c r="C7" s="12"/>
      <c r="D7" s="12"/>
      <c r="E7" s="12"/>
      <c r="F7" s="13"/>
    </row>
    <row r="8" spans="1:6">
      <c r="A8" s="14" t="s">
        <v>14</v>
      </c>
      <c r="B8" s="11" t="s">
        <v>15</v>
      </c>
      <c r="C8" s="12">
        <v>621</v>
      </c>
      <c r="D8" s="12">
        <v>621</v>
      </c>
      <c r="E8" s="12">
        <v>621</v>
      </c>
      <c r="F8" s="12">
        <v>621</v>
      </c>
    </row>
    <row r="9" ht="20" customHeight="1" spans="1:6">
      <c r="A9" s="14" t="s">
        <v>16</v>
      </c>
      <c r="B9" s="11" t="s">
        <v>17</v>
      </c>
      <c r="C9" s="12"/>
      <c r="D9" s="12"/>
      <c r="E9" s="12"/>
      <c r="F9" s="13"/>
    </row>
    <row r="10" ht="16" customHeight="1" spans="1:6">
      <c r="A10" s="10" t="s">
        <v>18</v>
      </c>
      <c r="B10" s="11" t="s">
        <v>19</v>
      </c>
      <c r="C10" s="15">
        <f>C11+C12</f>
        <v>34960</v>
      </c>
      <c r="D10" s="15">
        <f>D11+D12</f>
        <v>20582</v>
      </c>
      <c r="E10" s="15">
        <f>E11+E12</f>
        <v>19515</v>
      </c>
      <c r="F10" s="12">
        <f t="shared" ref="F10:F15" si="0">ROUND(SUM(C10:E10)/3,0)</f>
        <v>25019</v>
      </c>
    </row>
    <row r="11" ht="16" customHeight="1" spans="1:6">
      <c r="A11" s="16" t="s">
        <v>20</v>
      </c>
      <c r="B11" s="11" t="s">
        <v>21</v>
      </c>
      <c r="C11" s="12">
        <v>28850</v>
      </c>
      <c r="D11" s="12">
        <v>13834</v>
      </c>
      <c r="E11" s="12">
        <v>12284</v>
      </c>
      <c r="F11" s="12">
        <f t="shared" si="0"/>
        <v>18323</v>
      </c>
    </row>
    <row r="12" ht="20" customHeight="1" spans="1:6">
      <c r="A12" s="16" t="s">
        <v>22</v>
      </c>
      <c r="B12" s="11" t="s">
        <v>23</v>
      </c>
      <c r="C12" s="17">
        <f>C13+C17+C18+C19</f>
        <v>6110</v>
      </c>
      <c r="D12" s="17">
        <f>D13+D17+D18+D19</f>
        <v>6748</v>
      </c>
      <c r="E12" s="17">
        <f>E13+E17+E18+E19</f>
        <v>7231</v>
      </c>
      <c r="F12" s="12">
        <f t="shared" si="0"/>
        <v>6696</v>
      </c>
    </row>
    <row r="13" ht="17" customHeight="1" spans="1:6">
      <c r="A13" s="16" t="s">
        <v>24</v>
      </c>
      <c r="B13" s="11" t="s">
        <v>25</v>
      </c>
      <c r="C13" s="12">
        <f>C14-C15</f>
        <v>5311</v>
      </c>
      <c r="D13" s="12">
        <f>D14-D15</f>
        <v>5019</v>
      </c>
      <c r="E13" s="12">
        <f>E14-E15</f>
        <v>6465</v>
      </c>
      <c r="F13" s="12">
        <f t="shared" si="0"/>
        <v>5598</v>
      </c>
    </row>
    <row r="14" spans="1:6">
      <c r="A14" s="18" t="s">
        <v>26</v>
      </c>
      <c r="B14" s="11" t="s">
        <v>27</v>
      </c>
      <c r="C14" s="12">
        <f>10253</f>
        <v>10253</v>
      </c>
      <c r="D14" s="12">
        <f>10425</f>
        <v>10425</v>
      </c>
      <c r="E14" s="12">
        <v>12279</v>
      </c>
      <c r="F14" s="12">
        <f t="shared" si="0"/>
        <v>10986</v>
      </c>
    </row>
    <row r="15" spans="1:6">
      <c r="A15" s="18" t="s">
        <v>28</v>
      </c>
      <c r="B15" s="11" t="s">
        <v>29</v>
      </c>
      <c r="C15" s="12">
        <f>4942</f>
        <v>4942</v>
      </c>
      <c r="D15" s="12">
        <f>5406</f>
        <v>5406</v>
      </c>
      <c r="E15" s="12">
        <v>5814</v>
      </c>
      <c r="F15" s="12">
        <f t="shared" si="0"/>
        <v>5387</v>
      </c>
    </row>
    <row r="16" spans="1:6">
      <c r="A16" s="19" t="s">
        <v>30</v>
      </c>
      <c r="B16" s="11" t="s">
        <v>31</v>
      </c>
      <c r="C16" s="12"/>
      <c r="D16" s="12"/>
      <c r="E16" s="12"/>
      <c r="F16" s="12"/>
    </row>
    <row r="17" spans="1:6">
      <c r="A17" s="19" t="s">
        <v>32</v>
      </c>
      <c r="B17" s="11" t="s">
        <v>33</v>
      </c>
      <c r="C17" s="12">
        <v>278</v>
      </c>
      <c r="D17" s="12">
        <v>1042</v>
      </c>
      <c r="E17" s="12">
        <v>114</v>
      </c>
      <c r="F17" s="12">
        <f t="shared" ref="F17:F27" si="1">ROUND(SUM(C17:E17)/3,0)</f>
        <v>478</v>
      </c>
    </row>
    <row r="18" spans="1:6">
      <c r="A18" s="16" t="s">
        <v>34</v>
      </c>
      <c r="B18" s="11" t="s">
        <v>35</v>
      </c>
      <c r="C18" s="12">
        <f>46</f>
        <v>46</v>
      </c>
      <c r="D18" s="12">
        <f>45</f>
        <v>45</v>
      </c>
      <c r="E18" s="12">
        <v>44</v>
      </c>
      <c r="F18" s="12">
        <f t="shared" si="1"/>
        <v>45</v>
      </c>
    </row>
    <row r="19" spans="1:6">
      <c r="A19" s="16" t="s">
        <v>36</v>
      </c>
      <c r="B19" s="11" t="s">
        <v>37</v>
      </c>
      <c r="C19" s="12">
        <v>475</v>
      </c>
      <c r="D19" s="12">
        <v>642</v>
      </c>
      <c r="E19" s="12">
        <v>608</v>
      </c>
      <c r="F19" s="12">
        <f t="shared" si="1"/>
        <v>575</v>
      </c>
    </row>
    <row r="20" ht="17" customHeight="1" spans="1:6">
      <c r="A20" s="10" t="s">
        <v>38</v>
      </c>
      <c r="B20" s="11" t="s">
        <v>39</v>
      </c>
      <c r="C20" s="12">
        <f>C21+C22</f>
        <v>26762</v>
      </c>
      <c r="D20" s="12">
        <f>D21+D22</f>
        <v>12349</v>
      </c>
      <c r="E20" s="12">
        <f>E21+E22</f>
        <v>11777</v>
      </c>
      <c r="F20" s="12">
        <f t="shared" si="1"/>
        <v>16963</v>
      </c>
    </row>
    <row r="21" spans="1:6">
      <c r="A21" s="19" t="s">
        <v>40</v>
      </c>
      <c r="B21" s="11" t="s">
        <v>41</v>
      </c>
      <c r="C21" s="12">
        <v>3923</v>
      </c>
      <c r="D21" s="12">
        <v>3847</v>
      </c>
      <c r="E21" s="12">
        <v>2350</v>
      </c>
      <c r="F21" s="12">
        <f t="shared" si="1"/>
        <v>3373</v>
      </c>
    </row>
    <row r="22" spans="1:6">
      <c r="A22" s="19" t="s">
        <v>42</v>
      </c>
      <c r="B22" s="11" t="s">
        <v>43</v>
      </c>
      <c r="C22" s="12">
        <v>22839</v>
      </c>
      <c r="D22" s="12">
        <v>8502</v>
      </c>
      <c r="E22" s="12">
        <v>9427</v>
      </c>
      <c r="F22" s="12">
        <f t="shared" si="1"/>
        <v>13589</v>
      </c>
    </row>
    <row r="23" ht="17" customHeight="1" spans="1:6">
      <c r="A23" s="10" t="s">
        <v>44</v>
      </c>
      <c r="B23" s="11" t="s">
        <v>45</v>
      </c>
      <c r="C23" s="20">
        <f>SUM(C24:C27)</f>
        <v>8198</v>
      </c>
      <c r="D23" s="20">
        <f>SUM(D24:D27)</f>
        <v>8233</v>
      </c>
      <c r="E23" s="20">
        <f>SUM(E24:E27)</f>
        <v>7738</v>
      </c>
      <c r="F23" s="12">
        <f t="shared" si="1"/>
        <v>8056</v>
      </c>
    </row>
    <row r="24" spans="1:6">
      <c r="A24" s="16" t="s">
        <v>46</v>
      </c>
      <c r="B24" s="11" t="s">
        <v>47</v>
      </c>
      <c r="C24" s="12">
        <f>7342</f>
        <v>7342</v>
      </c>
      <c r="D24" s="12">
        <f>7342</f>
        <v>7342</v>
      </c>
      <c r="E24" s="12">
        <v>3842</v>
      </c>
      <c r="F24" s="12">
        <f t="shared" si="1"/>
        <v>6175</v>
      </c>
    </row>
    <row r="25" spans="1:6">
      <c r="A25" s="16" t="s">
        <v>48</v>
      </c>
      <c r="B25" s="11" t="s">
        <v>49</v>
      </c>
      <c r="C25" s="12">
        <v>177</v>
      </c>
      <c r="D25" s="12">
        <v>177</v>
      </c>
      <c r="E25" s="12">
        <v>3147</v>
      </c>
      <c r="F25" s="12">
        <f t="shared" si="1"/>
        <v>1167</v>
      </c>
    </row>
    <row r="26" spans="1:6">
      <c r="A26" s="16" t="s">
        <v>50</v>
      </c>
      <c r="B26" s="11" t="s">
        <v>51</v>
      </c>
      <c r="C26" s="12">
        <v>148</v>
      </c>
      <c r="D26" s="12">
        <v>153</v>
      </c>
      <c r="E26" s="12">
        <v>159</v>
      </c>
      <c r="F26" s="12">
        <f t="shared" si="1"/>
        <v>153</v>
      </c>
    </row>
    <row r="27" spans="1:6">
      <c r="A27" s="16" t="s">
        <v>52</v>
      </c>
      <c r="B27" s="11" t="s">
        <v>53</v>
      </c>
      <c r="C27" s="12">
        <f>531</f>
        <v>531</v>
      </c>
      <c r="D27" s="12">
        <f>561</f>
        <v>561</v>
      </c>
      <c r="E27" s="12">
        <v>590</v>
      </c>
      <c r="F27" s="12">
        <f t="shared" si="1"/>
        <v>561</v>
      </c>
    </row>
    <row r="28" ht="18" customHeight="1" spans="1:6">
      <c r="A28" s="10" t="s">
        <v>54</v>
      </c>
      <c r="B28" s="11" t="s">
        <v>55</v>
      </c>
      <c r="C28" s="21"/>
      <c r="D28" s="21"/>
      <c r="E28" s="21"/>
      <c r="F28" s="12"/>
    </row>
    <row r="29" spans="1:6">
      <c r="A29" s="16" t="s">
        <v>56</v>
      </c>
      <c r="B29" s="11" t="s">
        <v>57</v>
      </c>
      <c r="C29" s="12">
        <v>2534</v>
      </c>
      <c r="D29" s="12">
        <v>2790</v>
      </c>
      <c r="E29" s="12">
        <v>3076</v>
      </c>
      <c r="F29" s="12">
        <f t="shared" ref="F29:F37" si="2">ROUND(SUM(C29:E29)/3,0)</f>
        <v>2800</v>
      </c>
    </row>
    <row r="30" spans="1:6">
      <c r="A30" s="16" t="s">
        <v>58</v>
      </c>
      <c r="B30" s="11" t="s">
        <v>59</v>
      </c>
      <c r="C30" s="12">
        <v>1480</v>
      </c>
      <c r="D30" s="12">
        <v>1530</v>
      </c>
      <c r="E30" s="12">
        <v>1654</v>
      </c>
      <c r="F30" s="12">
        <f t="shared" si="2"/>
        <v>1555</v>
      </c>
    </row>
    <row r="31" spans="1:6">
      <c r="A31" s="16" t="s">
        <v>60</v>
      </c>
      <c r="B31" s="11" t="s">
        <v>61</v>
      </c>
      <c r="C31" s="12">
        <v>1044</v>
      </c>
      <c r="D31" s="12">
        <v>1081</v>
      </c>
      <c r="E31" s="12">
        <v>1396</v>
      </c>
      <c r="F31" s="12">
        <f t="shared" si="2"/>
        <v>1174</v>
      </c>
    </row>
    <row r="32" spans="1:6">
      <c r="A32" s="16" t="s">
        <v>62</v>
      </c>
      <c r="B32" s="11" t="s">
        <v>63</v>
      </c>
      <c r="C32" s="12">
        <v>27</v>
      </c>
      <c r="D32" s="12">
        <v>71</v>
      </c>
      <c r="E32" s="12">
        <v>47</v>
      </c>
      <c r="F32" s="12">
        <f t="shared" si="2"/>
        <v>48</v>
      </c>
    </row>
    <row r="33" ht="17" customHeight="1" spans="1:6">
      <c r="A33" s="16" t="s">
        <v>64</v>
      </c>
      <c r="B33" s="11" t="s">
        <v>65</v>
      </c>
      <c r="C33" s="12">
        <f>C29-C30-C31-C32</f>
        <v>-17</v>
      </c>
      <c r="D33" s="12">
        <f>D29-D30-D31-D32</f>
        <v>108</v>
      </c>
      <c r="E33" s="12">
        <f>E29-E30-E31-E32</f>
        <v>-21</v>
      </c>
      <c r="F33" s="12">
        <f t="shared" si="2"/>
        <v>23</v>
      </c>
    </row>
    <row r="34" spans="1:6">
      <c r="A34" s="16" t="s">
        <v>66</v>
      </c>
      <c r="B34" s="11" t="s">
        <v>67</v>
      </c>
      <c r="C34" s="12">
        <f>ROUND(C33/C23*100,2)</f>
        <v>-0.21</v>
      </c>
      <c r="D34" s="12">
        <f>ROUND(D33/D23*100,2)</f>
        <v>1.31</v>
      </c>
      <c r="E34" s="12">
        <f>ROUND(E33/E23*100,2)</f>
        <v>-0.27</v>
      </c>
      <c r="F34" s="12">
        <f t="shared" si="2"/>
        <v>0</v>
      </c>
    </row>
    <row r="35" ht="21" customHeight="1" spans="1:6">
      <c r="A35" s="10" t="s">
        <v>68</v>
      </c>
      <c r="B35" s="11" t="s">
        <v>69</v>
      </c>
      <c r="C35" s="12">
        <f>C36-C37</f>
        <v>10</v>
      </c>
      <c r="D35" s="12">
        <f>D36-D37</f>
        <v>39</v>
      </c>
      <c r="E35" s="12">
        <f>E36-E37</f>
        <v>1</v>
      </c>
      <c r="F35" s="12">
        <f t="shared" si="2"/>
        <v>17</v>
      </c>
    </row>
    <row r="36" spans="1:6">
      <c r="A36" s="16" t="s">
        <v>70</v>
      </c>
      <c r="B36" s="11" t="s">
        <v>71</v>
      </c>
      <c r="C36" s="12">
        <v>10</v>
      </c>
      <c r="D36" s="12">
        <v>39</v>
      </c>
      <c r="E36" s="12">
        <v>1</v>
      </c>
      <c r="F36" s="12">
        <f t="shared" si="2"/>
        <v>17</v>
      </c>
    </row>
    <row r="37" spans="1:6">
      <c r="A37" s="16" t="s">
        <v>72</v>
      </c>
      <c r="B37" s="11" t="s">
        <v>73</v>
      </c>
      <c r="C37" s="20">
        <v>0</v>
      </c>
      <c r="D37" s="20">
        <v>0</v>
      </c>
      <c r="E37" s="20">
        <v>0</v>
      </c>
      <c r="F37" s="12">
        <f t="shared" si="2"/>
        <v>0</v>
      </c>
    </row>
    <row r="38" spans="1:6">
      <c r="A38" s="22"/>
      <c r="B38" s="23"/>
      <c r="C38" s="24"/>
      <c r="D38" s="24"/>
      <c r="E38" s="24"/>
      <c r="F38" s="3"/>
    </row>
    <row r="39" spans="1:6">
      <c r="A39" s="22"/>
      <c r="B39" s="23"/>
      <c r="C39" s="24"/>
      <c r="D39" s="24"/>
      <c r="E39" s="24"/>
      <c r="F39" s="3"/>
    </row>
    <row r="40" spans="1:6">
      <c r="A40" s="22"/>
      <c r="B40" s="23"/>
      <c r="C40" s="24"/>
      <c r="D40" s="24"/>
      <c r="E40" s="24"/>
      <c r="F40" s="3"/>
    </row>
    <row r="41" spans="1:6">
      <c r="A41" s="22"/>
      <c r="B41" s="23"/>
      <c r="C41" s="24"/>
      <c r="D41" s="24"/>
      <c r="E41" s="24"/>
      <c r="F41" s="3"/>
    </row>
    <row r="42" spans="1:6">
      <c r="A42" s="22"/>
      <c r="B42" s="23"/>
      <c r="C42" s="24"/>
      <c r="D42" s="24"/>
      <c r="E42" s="24"/>
      <c r="F42" s="3"/>
    </row>
    <row r="43" spans="1:6">
      <c r="A43" s="22"/>
      <c r="B43" s="23"/>
      <c r="C43" s="24"/>
      <c r="D43" s="24"/>
      <c r="E43" s="24"/>
      <c r="F43" s="3"/>
    </row>
    <row r="44" spans="1:6">
      <c r="A44" s="22"/>
      <c r="B44" s="23"/>
      <c r="C44" s="24"/>
      <c r="D44" s="24"/>
      <c r="E44" s="24"/>
      <c r="F44" s="3"/>
    </row>
    <row r="45" spans="1:6">
      <c r="A45" s="22"/>
      <c r="B45" s="23"/>
      <c r="C45" s="24"/>
      <c r="D45" s="24"/>
      <c r="E45" s="24"/>
      <c r="F45" s="3"/>
    </row>
    <row r="46" spans="1:6">
      <c r="A46" s="22"/>
      <c r="B46" s="23"/>
      <c r="C46" s="24"/>
      <c r="D46" s="24"/>
      <c r="E46" s="24"/>
      <c r="F46" s="3"/>
    </row>
    <row r="47" spans="1:6">
      <c r="A47" s="6"/>
      <c r="B47" s="25"/>
      <c r="C47" s="25"/>
      <c r="D47" s="25"/>
      <c r="E47" s="25"/>
      <c r="F47" s="25"/>
    </row>
    <row r="48" ht="15" spans="1:6">
      <c r="A48" s="26" t="s">
        <v>74</v>
      </c>
      <c r="B48" s="27"/>
      <c r="C48" s="24"/>
      <c r="D48" s="24"/>
      <c r="E48" s="24"/>
      <c r="F48" s="28"/>
    </row>
    <row r="49" ht="21" spans="1:6">
      <c r="A49" s="5" t="s">
        <v>75</v>
      </c>
      <c r="B49" s="5"/>
      <c r="C49" s="5"/>
      <c r="D49" s="5"/>
      <c r="E49" s="5"/>
      <c r="F49" s="5"/>
    </row>
    <row r="50" ht="15" spans="1:6">
      <c r="A50" s="29" t="s">
        <v>2</v>
      </c>
      <c r="B50" s="29" t="s">
        <v>3</v>
      </c>
      <c r="C50" s="8" t="s">
        <v>4</v>
      </c>
      <c r="D50" s="8" t="s">
        <v>5</v>
      </c>
      <c r="E50" s="8" t="s">
        <v>6</v>
      </c>
      <c r="F50" s="9" t="s">
        <v>7</v>
      </c>
    </row>
    <row r="51" ht="19" customHeight="1" spans="1:6">
      <c r="A51" s="10" t="s">
        <v>76</v>
      </c>
      <c r="B51" s="11" t="s">
        <v>77</v>
      </c>
      <c r="C51" s="21"/>
      <c r="D51" s="21"/>
      <c r="E51" s="21"/>
      <c r="F51" s="30"/>
    </row>
    <row r="52" spans="1:6">
      <c r="A52" s="16" t="s">
        <v>78</v>
      </c>
      <c r="B52" s="11" t="s">
        <v>79</v>
      </c>
      <c r="C52" s="12">
        <v>20490</v>
      </c>
      <c r="D52" s="12">
        <v>20940</v>
      </c>
      <c r="E52" s="12">
        <v>19510</v>
      </c>
      <c r="F52" s="12">
        <f t="shared" ref="F52:F59" si="3">ROUND(SUM(C52:E52)/3,0)</f>
        <v>20313</v>
      </c>
    </row>
    <row r="53" spans="1:6">
      <c r="A53" s="16" t="s">
        <v>80</v>
      </c>
      <c r="B53" s="11" t="s">
        <v>81</v>
      </c>
      <c r="C53" s="20">
        <f>SUM(C54:C56)</f>
        <v>14930</v>
      </c>
      <c r="D53" s="20">
        <f>SUM(D54:D56)</f>
        <v>16359</v>
      </c>
      <c r="E53" s="20">
        <v>16153</v>
      </c>
      <c r="F53" s="12">
        <f t="shared" si="3"/>
        <v>15814</v>
      </c>
    </row>
    <row r="54" spans="1:6">
      <c r="A54" s="31" t="s">
        <v>82</v>
      </c>
      <c r="B54" s="11" t="s">
        <v>83</v>
      </c>
      <c r="C54" s="12">
        <v>12129</v>
      </c>
      <c r="D54" s="12">
        <v>12905</v>
      </c>
      <c r="E54" s="12">
        <v>9368</v>
      </c>
      <c r="F54" s="12">
        <f t="shared" si="3"/>
        <v>11467</v>
      </c>
    </row>
    <row r="55" spans="1:6">
      <c r="A55" s="31" t="s">
        <v>84</v>
      </c>
      <c r="B55" s="11" t="s">
        <v>85</v>
      </c>
      <c r="C55" s="20">
        <v>2801</v>
      </c>
      <c r="D55" s="20">
        <v>3454</v>
      </c>
      <c r="E55" s="20">
        <v>7785</v>
      </c>
      <c r="F55" s="12">
        <f t="shared" si="3"/>
        <v>4680</v>
      </c>
    </row>
    <row r="56" spans="1:6">
      <c r="A56" s="31" t="s">
        <v>86</v>
      </c>
      <c r="B56" s="11" t="s">
        <v>87</v>
      </c>
      <c r="C56" s="20">
        <v>0</v>
      </c>
      <c r="D56" s="20">
        <v>0</v>
      </c>
      <c r="E56" s="20">
        <v>0</v>
      </c>
      <c r="F56" s="12">
        <f t="shared" si="3"/>
        <v>0</v>
      </c>
    </row>
    <row r="57" spans="1:6">
      <c r="A57" s="16" t="s">
        <v>88</v>
      </c>
      <c r="B57" s="11" t="s">
        <v>89</v>
      </c>
      <c r="C57" s="20">
        <v>2000</v>
      </c>
      <c r="D57" s="20">
        <v>2000</v>
      </c>
      <c r="E57" s="20">
        <v>1000</v>
      </c>
      <c r="F57" s="12">
        <f t="shared" si="3"/>
        <v>1667</v>
      </c>
    </row>
    <row r="58" ht="14.5" spans="1:6">
      <c r="A58" s="16" t="s">
        <v>90</v>
      </c>
      <c r="B58" s="11" t="s">
        <v>91</v>
      </c>
      <c r="C58" s="20">
        <v>4</v>
      </c>
      <c r="D58" s="20">
        <v>8</v>
      </c>
      <c r="E58" s="20">
        <v>8</v>
      </c>
      <c r="F58" s="12">
        <f t="shared" si="3"/>
        <v>7</v>
      </c>
    </row>
    <row r="59" ht="14.5" spans="1:6">
      <c r="A59" s="16" t="s">
        <v>92</v>
      </c>
      <c r="B59" s="11" t="s">
        <v>93</v>
      </c>
      <c r="C59" s="20">
        <f>ROUND(C52/365/10,1)</f>
        <v>5.6</v>
      </c>
      <c r="D59" s="20">
        <v>8</v>
      </c>
      <c r="E59" s="20">
        <v>8</v>
      </c>
      <c r="F59" s="12">
        <f t="shared" si="3"/>
        <v>7</v>
      </c>
    </row>
    <row r="60" ht="14.5" spans="1:6">
      <c r="A60" s="16" t="s">
        <v>94</v>
      </c>
      <c r="B60" s="11" t="s">
        <v>95</v>
      </c>
      <c r="C60" s="12"/>
      <c r="D60" s="12"/>
      <c r="E60" s="12"/>
      <c r="F60" s="12"/>
    </row>
    <row r="61" spans="1:6">
      <c r="A61" s="16" t="s">
        <v>96</v>
      </c>
      <c r="B61" s="11" t="s">
        <v>97</v>
      </c>
      <c r="C61" s="12">
        <f>C62</f>
        <v>2638</v>
      </c>
      <c r="D61" s="12">
        <f>D62</f>
        <v>2909</v>
      </c>
      <c r="E61" s="12">
        <v>3060</v>
      </c>
      <c r="F61" s="12">
        <f t="shared" ref="F61:F66" si="4">ROUND(SUM(C61:E61)/3,0)</f>
        <v>2869</v>
      </c>
    </row>
    <row r="62" spans="1:6">
      <c r="A62" s="16" t="s">
        <v>98</v>
      </c>
      <c r="B62" s="11" t="s">
        <v>99</v>
      </c>
      <c r="C62" s="20">
        <v>2638</v>
      </c>
      <c r="D62" s="20">
        <v>2909</v>
      </c>
      <c r="E62" s="20">
        <v>3036</v>
      </c>
      <c r="F62" s="12">
        <f t="shared" si="4"/>
        <v>2861</v>
      </c>
    </row>
    <row r="63" spans="1:6">
      <c r="A63" s="16" t="s">
        <v>100</v>
      </c>
      <c r="B63" s="11" t="s">
        <v>101</v>
      </c>
      <c r="C63" s="20"/>
      <c r="D63" s="20"/>
      <c r="E63" s="20"/>
      <c r="F63" s="12"/>
    </row>
    <row r="64" spans="1:6">
      <c r="A64" s="16" t="s">
        <v>102</v>
      </c>
      <c r="B64" s="11" t="s">
        <v>103</v>
      </c>
      <c r="C64" s="12">
        <f>C52-C53</f>
        <v>5560</v>
      </c>
      <c r="D64" s="12">
        <f>D52-D53</f>
        <v>4581</v>
      </c>
      <c r="E64" s="12">
        <f>E52-E53</f>
        <v>3357</v>
      </c>
      <c r="F64" s="12">
        <f t="shared" si="4"/>
        <v>4499</v>
      </c>
    </row>
    <row r="65" spans="1:6">
      <c r="A65" s="16" t="s">
        <v>104</v>
      </c>
      <c r="B65" s="11" t="s">
        <v>105</v>
      </c>
      <c r="C65" s="12">
        <f>ROUND(C64/C52*100,2)</f>
        <v>27.14</v>
      </c>
      <c r="D65" s="12">
        <f>ROUND(D64/D52*100,2)</f>
        <v>21.88</v>
      </c>
      <c r="E65" s="12">
        <f>ROUND(E64/E52*100,2)</f>
        <v>17.21</v>
      </c>
      <c r="F65" s="12">
        <f t="shared" si="4"/>
        <v>22</v>
      </c>
    </row>
    <row r="66" spans="1:6">
      <c r="A66" s="16" t="s">
        <v>106</v>
      </c>
      <c r="B66" s="11" t="s">
        <v>107</v>
      </c>
      <c r="C66" s="20">
        <f>C64-C57</f>
        <v>3560</v>
      </c>
      <c r="D66" s="20">
        <f>D64-D57</f>
        <v>2581</v>
      </c>
      <c r="E66" s="20">
        <f>E64-E57</f>
        <v>2357</v>
      </c>
      <c r="F66" s="12">
        <f t="shared" si="4"/>
        <v>2833</v>
      </c>
    </row>
    <row r="67" spans="1:6">
      <c r="A67" s="16" t="s">
        <v>108</v>
      </c>
      <c r="B67" s="11" t="s">
        <v>109</v>
      </c>
      <c r="C67" s="12">
        <f>ROUND(C66/C52*100,2)</f>
        <v>17.37</v>
      </c>
      <c r="D67" s="12">
        <f>ROUND(D66/D52*100,2)</f>
        <v>12.33</v>
      </c>
      <c r="E67" s="12">
        <f>ROUND(E66/E52*100,2)</f>
        <v>12.08</v>
      </c>
      <c r="F67" s="12">
        <f>ROUND(SUM(C67:E67)/3,2)</f>
        <v>13.93</v>
      </c>
    </row>
    <row r="68" ht="14.5" spans="1:6">
      <c r="A68" s="16" t="s">
        <v>110</v>
      </c>
      <c r="B68" s="11" t="s">
        <v>111</v>
      </c>
      <c r="C68" s="12">
        <f>ROUND(C61/C53*10,2)</f>
        <v>1.77</v>
      </c>
      <c r="D68" s="12">
        <f>ROUND(D61/D53*10,2)</f>
        <v>1.78</v>
      </c>
      <c r="E68" s="12">
        <f>ROUND(E61/E53*10,2)</f>
        <v>1.89</v>
      </c>
      <c r="F68" s="12">
        <f>ROUND(SUM(C68:E68)/3,0)</f>
        <v>2</v>
      </c>
    </row>
    <row r="69" spans="1:6">
      <c r="A69" s="16" t="s">
        <v>112</v>
      </c>
      <c r="B69" s="11" t="s">
        <v>113</v>
      </c>
      <c r="C69" s="20"/>
      <c r="D69" s="20"/>
      <c r="E69" s="20"/>
      <c r="F69" s="30"/>
    </row>
    <row r="70" spans="1:6">
      <c r="A70" s="16" t="s">
        <v>114</v>
      </c>
      <c r="B70" s="11" t="s">
        <v>115</v>
      </c>
      <c r="C70" s="20"/>
      <c r="D70" s="20"/>
      <c r="E70" s="20"/>
      <c r="F70" s="30"/>
    </row>
    <row r="71" spans="1:6">
      <c r="A71" s="16" t="s">
        <v>116</v>
      </c>
      <c r="B71" s="11" t="s">
        <v>117</v>
      </c>
      <c r="C71" s="20"/>
      <c r="D71" s="20"/>
      <c r="E71" s="20"/>
      <c r="F71" s="30"/>
    </row>
    <row r="72" spans="1:6">
      <c r="A72" s="16" t="s">
        <v>118</v>
      </c>
      <c r="B72" s="11" t="s">
        <v>119</v>
      </c>
      <c r="C72" s="20"/>
      <c r="D72" s="20"/>
      <c r="E72" s="20"/>
      <c r="F72" s="30"/>
    </row>
    <row r="73" spans="1:6">
      <c r="A73" s="32" t="s">
        <v>120</v>
      </c>
      <c r="B73" s="11" t="s">
        <v>121</v>
      </c>
      <c r="C73" s="20"/>
      <c r="D73" s="20"/>
      <c r="E73" s="20"/>
      <c r="F73" s="30"/>
    </row>
    <row r="74" spans="1:6">
      <c r="A74" s="10" t="s">
        <v>122</v>
      </c>
      <c r="B74" s="11" t="s">
        <v>123</v>
      </c>
      <c r="C74" s="21"/>
      <c r="D74" s="21"/>
      <c r="E74" s="21"/>
      <c r="F74" s="13"/>
    </row>
    <row r="75" spans="1:6">
      <c r="A75" s="16" t="s">
        <v>124</v>
      </c>
      <c r="B75" s="11" t="s">
        <v>125</v>
      </c>
      <c r="C75" s="12">
        <f>C76+C81</f>
        <v>134</v>
      </c>
      <c r="D75" s="12">
        <f>D76+D81</f>
        <v>132</v>
      </c>
      <c r="E75" s="12">
        <f>E76+E81</f>
        <v>136</v>
      </c>
      <c r="F75" s="12">
        <f t="shared" ref="F75:F81" si="5">ROUND(SUM(C75:E75)/3,0)</f>
        <v>134</v>
      </c>
    </row>
    <row r="76" spans="1:6">
      <c r="A76" s="16" t="s">
        <v>126</v>
      </c>
      <c r="B76" s="11" t="s">
        <v>127</v>
      </c>
      <c r="C76" s="12">
        <f>SUM(C77:C80)</f>
        <v>110</v>
      </c>
      <c r="D76" s="12">
        <f>SUM(D77:D80)</f>
        <v>105</v>
      </c>
      <c r="E76" s="12">
        <f>SUM(E77:E80)</f>
        <v>109</v>
      </c>
      <c r="F76" s="12">
        <f t="shared" si="5"/>
        <v>108</v>
      </c>
    </row>
    <row r="77" ht="15" spans="1:6">
      <c r="A77" s="16" t="s">
        <v>128</v>
      </c>
      <c r="B77" s="11" t="s">
        <v>129</v>
      </c>
      <c r="C77" s="33">
        <v>26</v>
      </c>
      <c r="D77" s="33">
        <v>27</v>
      </c>
      <c r="E77" s="33">
        <v>28</v>
      </c>
      <c r="F77" s="12">
        <f t="shared" si="5"/>
        <v>27</v>
      </c>
    </row>
    <row r="78" ht="15" spans="1:6">
      <c r="A78" s="16" t="s">
        <v>130</v>
      </c>
      <c r="B78" s="11" t="s">
        <v>131</v>
      </c>
      <c r="C78" s="33">
        <v>35</v>
      </c>
      <c r="D78" s="33">
        <v>30</v>
      </c>
      <c r="E78" s="33">
        <v>34</v>
      </c>
      <c r="F78" s="12">
        <f t="shared" si="5"/>
        <v>33</v>
      </c>
    </row>
    <row r="79" ht="15" spans="1:6">
      <c r="A79" s="16" t="s">
        <v>132</v>
      </c>
      <c r="B79" s="11" t="s">
        <v>133</v>
      </c>
      <c r="C79" s="33">
        <v>26</v>
      </c>
      <c r="D79" s="33">
        <v>29</v>
      </c>
      <c r="E79" s="33">
        <v>28</v>
      </c>
      <c r="F79" s="12">
        <f t="shared" si="5"/>
        <v>28</v>
      </c>
    </row>
    <row r="80" ht="15" spans="1:6">
      <c r="A80" s="16" t="s">
        <v>134</v>
      </c>
      <c r="B80" s="11" t="s">
        <v>135</v>
      </c>
      <c r="C80" s="33">
        <v>23</v>
      </c>
      <c r="D80" s="33">
        <v>19</v>
      </c>
      <c r="E80" s="33">
        <v>19</v>
      </c>
      <c r="F80" s="12">
        <f t="shared" si="5"/>
        <v>20</v>
      </c>
    </row>
    <row r="81" ht="15" spans="1:6">
      <c r="A81" s="16" t="s">
        <v>136</v>
      </c>
      <c r="B81" s="11" t="s">
        <v>137</v>
      </c>
      <c r="C81" s="33">
        <v>24</v>
      </c>
      <c r="D81" s="33">
        <v>27</v>
      </c>
      <c r="E81" s="33">
        <v>27</v>
      </c>
      <c r="F81" s="12">
        <f t="shared" si="5"/>
        <v>26</v>
      </c>
    </row>
  </sheetData>
  <mergeCells count="3">
    <mergeCell ref="A2:F2"/>
    <mergeCell ref="A47:F47"/>
    <mergeCell ref="A49:F4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2022-10-29T08:15:00Z</dcterms:created>
  <dcterms:modified xsi:type="dcterms:W3CDTF">2022-11-25T09:38:41Z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