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下达表" sheetId="1" r:id="rId1"/>
    <sheet name="千万工程" sheetId="2" state="hidden" r:id="rId2"/>
    <sheet name="高原湖泊" sheetId="3" state="hidden" r:id="rId3"/>
    <sheet name="新型农村集体经济24500万元" sheetId="4" state="hidden" r:id="rId4"/>
  </sheets>
  <definedNames>
    <definedName name="_xlnm.Print_Titles" localSheetId="0">下达表!$4:$5</definedName>
    <definedName name="_xlnm.Print_Area" localSheetId="0">下达表!$A$1:$G$13</definedName>
    <definedName name="_xlnm._FilterDatabase" localSheetId="0" hidden="1">下达表!$A$6:$G$13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郭桢舵</author>
  </authors>
  <commentList>
    <comment ref="AF7" authorId="0">
      <text>
        <r>
          <rPr>
            <b/>
            <sz val="9"/>
            <rFont val="宋体"/>
            <charset val="134"/>
          </rPr>
          <t>郭桢舵:</t>
        </r>
        <r>
          <rPr>
            <sz val="9"/>
            <rFont val="宋体"/>
            <charset val="134"/>
          </rPr>
          <t xml:space="preserve">
可按其他考量因素扣减</t>
        </r>
      </text>
    </comment>
  </commentList>
</comments>
</file>

<file path=xl/sharedStrings.xml><?xml version="1.0" encoding="utf-8"?>
<sst xmlns="http://schemas.openxmlformats.org/spreadsheetml/2006/main" count="604" uniqueCount="376">
  <si>
    <t>附件1</t>
  </si>
  <si>
    <t>2026年省级财政衔接推进乡村振兴补助资金下达表</t>
  </si>
  <si>
    <t>单位：万元</t>
  </si>
  <si>
    <t>序号</t>
  </si>
  <si>
    <t>地区</t>
  </si>
  <si>
    <t>乡村振兴村奖补因素</t>
  </si>
  <si>
    <t>新型农村集体经济任务因素</t>
  </si>
  <si>
    <t>其它巩固脱贫攻坚成果和乡村振兴任务因素</t>
  </si>
  <si>
    <t>本次下达金额</t>
  </si>
  <si>
    <t>备注</t>
  </si>
  <si>
    <t>德宏州合计</t>
  </si>
  <si>
    <t>德宏州本级</t>
  </si>
  <si>
    <t>县级小计</t>
  </si>
  <si>
    <t>芒市</t>
  </si>
  <si>
    <t>梁河县</t>
  </si>
  <si>
    <t>盈江县</t>
  </si>
  <si>
    <t>陇川县</t>
  </si>
  <si>
    <t>瑞丽市</t>
  </si>
  <si>
    <t>“千万工程”三年行动乡村振兴村建设奖补（2026年）</t>
  </si>
  <si>
    <t>县市区</t>
  </si>
  <si>
    <t>提升达标类乡村振兴村</t>
  </si>
  <si>
    <t>重点新建类乡村振兴村</t>
  </si>
  <si>
    <t>资金总量
（万元）</t>
  </si>
  <si>
    <t>个数</t>
  </si>
  <si>
    <t>标准
（万元/个）</t>
  </si>
  <si>
    <r>
      <rPr>
        <sz val="12"/>
        <color indexed="8"/>
        <rFont val="宋体"/>
        <charset val="134"/>
      </rPr>
      <t>五华区</t>
    </r>
  </si>
  <si>
    <r>
      <rPr>
        <sz val="12"/>
        <color indexed="8"/>
        <rFont val="宋体"/>
        <charset val="134"/>
      </rPr>
      <t>盘龙区</t>
    </r>
  </si>
  <si>
    <r>
      <rPr>
        <sz val="12"/>
        <color indexed="8"/>
        <rFont val="宋体"/>
        <charset val="134"/>
      </rPr>
      <t>官渡区</t>
    </r>
  </si>
  <si>
    <r>
      <rPr>
        <sz val="12"/>
        <color indexed="8"/>
        <rFont val="宋体"/>
        <charset val="134"/>
      </rPr>
      <t>西山区</t>
    </r>
  </si>
  <si>
    <r>
      <rPr>
        <sz val="12"/>
        <color indexed="8"/>
        <rFont val="宋体"/>
        <charset val="134"/>
      </rPr>
      <t>呈贡区</t>
    </r>
  </si>
  <si>
    <r>
      <rPr>
        <sz val="12"/>
        <color indexed="8"/>
        <rFont val="宋体"/>
        <charset val="134"/>
      </rPr>
      <t>东川区</t>
    </r>
  </si>
  <si>
    <r>
      <rPr>
        <sz val="12"/>
        <color indexed="8"/>
        <rFont val="宋体"/>
        <charset val="134"/>
      </rPr>
      <t>晋宁区</t>
    </r>
  </si>
  <si>
    <r>
      <rPr>
        <sz val="12"/>
        <color indexed="8"/>
        <rFont val="宋体"/>
        <charset val="134"/>
      </rPr>
      <t>安宁市</t>
    </r>
  </si>
  <si>
    <r>
      <rPr>
        <sz val="12"/>
        <color indexed="8"/>
        <rFont val="宋体"/>
        <charset val="134"/>
      </rPr>
      <t>富民县</t>
    </r>
  </si>
  <si>
    <r>
      <rPr>
        <sz val="12"/>
        <color indexed="8"/>
        <rFont val="宋体"/>
        <charset val="134"/>
      </rPr>
      <t>宜良县</t>
    </r>
  </si>
  <si>
    <r>
      <rPr>
        <sz val="12"/>
        <color indexed="8"/>
        <rFont val="宋体"/>
        <charset val="134"/>
      </rPr>
      <t>嵩明县</t>
    </r>
  </si>
  <si>
    <r>
      <rPr>
        <sz val="12"/>
        <color indexed="8"/>
        <rFont val="宋体"/>
        <charset val="134"/>
      </rPr>
      <t>石林县</t>
    </r>
  </si>
  <si>
    <r>
      <rPr>
        <sz val="12"/>
        <color indexed="8"/>
        <rFont val="宋体"/>
        <charset val="134"/>
      </rPr>
      <t>禄劝县</t>
    </r>
  </si>
  <si>
    <r>
      <rPr>
        <sz val="12"/>
        <color indexed="8"/>
        <rFont val="宋体"/>
        <charset val="134"/>
      </rPr>
      <t>寻甸县</t>
    </r>
  </si>
  <si>
    <r>
      <rPr>
        <sz val="12"/>
        <color indexed="8"/>
        <rFont val="宋体"/>
        <charset val="134"/>
      </rPr>
      <t>昭阳区</t>
    </r>
  </si>
  <si>
    <r>
      <rPr>
        <sz val="12"/>
        <color indexed="8"/>
        <rFont val="宋体"/>
        <charset val="134"/>
      </rPr>
      <t>鲁甸县</t>
    </r>
  </si>
  <si>
    <r>
      <rPr>
        <sz val="12"/>
        <color indexed="8"/>
        <rFont val="宋体"/>
        <charset val="134"/>
      </rPr>
      <t>巧家县</t>
    </r>
  </si>
  <si>
    <r>
      <rPr>
        <sz val="12"/>
        <color indexed="8"/>
        <rFont val="宋体"/>
        <charset val="134"/>
      </rPr>
      <t>镇雄县</t>
    </r>
  </si>
  <si>
    <r>
      <rPr>
        <sz val="12"/>
        <color indexed="8"/>
        <rFont val="宋体"/>
        <charset val="134"/>
      </rPr>
      <t>彝良县</t>
    </r>
  </si>
  <si>
    <r>
      <rPr>
        <sz val="12"/>
        <color indexed="8"/>
        <rFont val="宋体"/>
        <charset val="134"/>
      </rPr>
      <t>威信县</t>
    </r>
  </si>
  <si>
    <r>
      <rPr>
        <sz val="12"/>
        <color indexed="8"/>
        <rFont val="宋体"/>
        <charset val="134"/>
      </rPr>
      <t>盐津县</t>
    </r>
  </si>
  <si>
    <r>
      <rPr>
        <sz val="12"/>
        <color indexed="8"/>
        <rFont val="宋体"/>
        <charset val="134"/>
      </rPr>
      <t>大关县</t>
    </r>
  </si>
  <si>
    <r>
      <rPr>
        <sz val="12"/>
        <color indexed="8"/>
        <rFont val="宋体"/>
        <charset val="134"/>
      </rPr>
      <t>永善县</t>
    </r>
  </si>
  <si>
    <r>
      <rPr>
        <sz val="12"/>
        <color indexed="8"/>
        <rFont val="宋体"/>
        <charset val="134"/>
      </rPr>
      <t>绥江县</t>
    </r>
  </si>
  <si>
    <r>
      <rPr>
        <sz val="12"/>
        <color indexed="8"/>
        <rFont val="宋体"/>
        <charset val="134"/>
      </rPr>
      <t>水富市</t>
    </r>
  </si>
  <si>
    <r>
      <rPr>
        <sz val="12"/>
        <color indexed="8"/>
        <rFont val="宋体"/>
        <charset val="134"/>
      </rPr>
      <t>麒麟区</t>
    </r>
  </si>
  <si>
    <r>
      <rPr>
        <sz val="12"/>
        <color indexed="8"/>
        <rFont val="宋体"/>
        <charset val="134"/>
      </rPr>
      <t>沾益区</t>
    </r>
  </si>
  <si>
    <r>
      <rPr>
        <sz val="12"/>
        <color indexed="8"/>
        <rFont val="宋体"/>
        <charset val="134"/>
      </rPr>
      <t>马龙区</t>
    </r>
  </si>
  <si>
    <r>
      <rPr>
        <sz val="12"/>
        <color indexed="8"/>
        <rFont val="宋体"/>
        <charset val="134"/>
      </rPr>
      <t>宣威市</t>
    </r>
  </si>
  <si>
    <r>
      <rPr>
        <sz val="12"/>
        <color indexed="8"/>
        <rFont val="宋体"/>
        <charset val="134"/>
      </rPr>
      <t>富源县</t>
    </r>
  </si>
  <si>
    <r>
      <rPr>
        <sz val="12"/>
        <color indexed="8"/>
        <rFont val="宋体"/>
        <charset val="134"/>
      </rPr>
      <t>陆良县</t>
    </r>
  </si>
  <si>
    <r>
      <rPr>
        <sz val="12"/>
        <color indexed="8"/>
        <rFont val="宋体"/>
        <charset val="134"/>
      </rPr>
      <t>师宗县</t>
    </r>
  </si>
  <si>
    <r>
      <rPr>
        <sz val="12"/>
        <color indexed="8"/>
        <rFont val="宋体"/>
        <charset val="134"/>
      </rPr>
      <t>罗平县</t>
    </r>
  </si>
  <si>
    <r>
      <rPr>
        <sz val="12"/>
        <color indexed="8"/>
        <rFont val="宋体"/>
        <charset val="134"/>
      </rPr>
      <t>会泽县</t>
    </r>
  </si>
  <si>
    <r>
      <rPr>
        <sz val="12"/>
        <color indexed="8"/>
        <rFont val="宋体"/>
        <charset val="134"/>
      </rPr>
      <t>红塔区</t>
    </r>
  </si>
  <si>
    <r>
      <rPr>
        <sz val="12"/>
        <color indexed="8"/>
        <rFont val="宋体"/>
        <charset val="134"/>
      </rPr>
      <t>江川区</t>
    </r>
  </si>
  <si>
    <r>
      <rPr>
        <sz val="12"/>
        <color indexed="8"/>
        <rFont val="宋体"/>
        <charset val="134"/>
      </rPr>
      <t>澄江市</t>
    </r>
  </si>
  <si>
    <r>
      <rPr>
        <sz val="12"/>
        <color indexed="8"/>
        <rFont val="宋体"/>
        <charset val="134"/>
      </rPr>
      <t>通海县</t>
    </r>
  </si>
  <si>
    <r>
      <rPr>
        <sz val="12"/>
        <color indexed="8"/>
        <rFont val="宋体"/>
        <charset val="134"/>
      </rPr>
      <t>华宁县</t>
    </r>
  </si>
  <si>
    <r>
      <rPr>
        <sz val="12"/>
        <color indexed="8"/>
        <rFont val="宋体"/>
        <charset val="134"/>
      </rPr>
      <t>易门县</t>
    </r>
  </si>
  <si>
    <r>
      <rPr>
        <sz val="12"/>
        <color indexed="8"/>
        <rFont val="宋体"/>
        <charset val="134"/>
      </rPr>
      <t>峨山县</t>
    </r>
  </si>
  <si>
    <r>
      <rPr>
        <sz val="12"/>
        <color indexed="8"/>
        <rFont val="宋体"/>
        <charset val="134"/>
      </rPr>
      <t>新平县</t>
    </r>
  </si>
  <si>
    <r>
      <rPr>
        <sz val="12"/>
        <color indexed="8"/>
        <rFont val="宋体"/>
        <charset val="134"/>
      </rPr>
      <t>元江县</t>
    </r>
  </si>
  <si>
    <r>
      <rPr>
        <sz val="12"/>
        <color indexed="8"/>
        <rFont val="宋体"/>
        <charset val="134"/>
      </rPr>
      <t>隆阳区</t>
    </r>
  </si>
  <si>
    <r>
      <rPr>
        <sz val="12"/>
        <color indexed="8"/>
        <rFont val="宋体"/>
        <charset val="134"/>
      </rPr>
      <t>施甸县</t>
    </r>
  </si>
  <si>
    <r>
      <rPr>
        <sz val="12"/>
        <color indexed="8"/>
        <rFont val="宋体"/>
        <charset val="134"/>
      </rPr>
      <t>腾冲市</t>
    </r>
  </si>
  <si>
    <r>
      <rPr>
        <sz val="12"/>
        <color indexed="8"/>
        <rFont val="宋体"/>
        <charset val="134"/>
      </rPr>
      <t>龙陵县</t>
    </r>
  </si>
  <si>
    <r>
      <rPr>
        <sz val="12"/>
        <color indexed="8"/>
        <rFont val="宋体"/>
        <charset val="134"/>
      </rPr>
      <t>昌宁县</t>
    </r>
  </si>
  <si>
    <r>
      <rPr>
        <sz val="12"/>
        <rFont val="宋体"/>
        <charset val="134"/>
      </rPr>
      <t>楚雄市</t>
    </r>
  </si>
  <si>
    <r>
      <rPr>
        <sz val="12"/>
        <rFont val="宋体"/>
        <charset val="134"/>
      </rPr>
      <t>禄丰市</t>
    </r>
  </si>
  <si>
    <r>
      <rPr>
        <sz val="12"/>
        <color indexed="8"/>
        <rFont val="宋体"/>
        <charset val="134"/>
      </rPr>
      <t>双柏县</t>
    </r>
  </si>
  <si>
    <r>
      <rPr>
        <sz val="12"/>
        <color indexed="8"/>
        <rFont val="宋体"/>
        <charset val="134"/>
      </rPr>
      <t>牟定县</t>
    </r>
  </si>
  <si>
    <r>
      <rPr>
        <sz val="12"/>
        <color indexed="8"/>
        <rFont val="宋体"/>
        <charset val="134"/>
      </rPr>
      <t>南华县</t>
    </r>
  </si>
  <si>
    <r>
      <rPr>
        <sz val="12"/>
        <color indexed="8"/>
        <rFont val="宋体"/>
        <charset val="134"/>
      </rPr>
      <t>姚安县</t>
    </r>
  </si>
  <si>
    <r>
      <rPr>
        <sz val="12"/>
        <color indexed="8"/>
        <rFont val="宋体"/>
        <charset val="134"/>
      </rPr>
      <t>大姚县</t>
    </r>
  </si>
  <si>
    <r>
      <rPr>
        <sz val="12"/>
        <color indexed="8"/>
        <rFont val="宋体"/>
        <charset val="134"/>
      </rPr>
      <t>永仁县</t>
    </r>
  </si>
  <si>
    <r>
      <rPr>
        <sz val="12"/>
        <color indexed="8"/>
        <rFont val="宋体"/>
        <charset val="134"/>
      </rPr>
      <t>元谋县</t>
    </r>
  </si>
  <si>
    <r>
      <rPr>
        <sz val="12"/>
        <color indexed="8"/>
        <rFont val="宋体"/>
        <charset val="134"/>
      </rPr>
      <t>武定县</t>
    </r>
  </si>
  <si>
    <r>
      <rPr>
        <sz val="12"/>
        <color indexed="8"/>
        <rFont val="宋体"/>
        <charset val="134"/>
      </rPr>
      <t>蒙自市</t>
    </r>
  </si>
  <si>
    <r>
      <rPr>
        <sz val="12"/>
        <color indexed="8"/>
        <rFont val="宋体"/>
        <charset val="134"/>
      </rPr>
      <t>个旧市</t>
    </r>
  </si>
  <si>
    <r>
      <rPr>
        <sz val="12"/>
        <color indexed="8"/>
        <rFont val="宋体"/>
        <charset val="134"/>
      </rPr>
      <t>开远市</t>
    </r>
  </si>
  <si>
    <t>建水县</t>
  </si>
  <si>
    <r>
      <rPr>
        <sz val="12"/>
        <color indexed="8"/>
        <rFont val="宋体"/>
        <charset val="134"/>
      </rPr>
      <t>石屏县</t>
    </r>
  </si>
  <si>
    <r>
      <rPr>
        <sz val="12"/>
        <color indexed="8"/>
        <rFont val="宋体"/>
        <charset val="134"/>
      </rPr>
      <t>弥勒市</t>
    </r>
  </si>
  <si>
    <r>
      <rPr>
        <sz val="12"/>
        <color indexed="8"/>
        <rFont val="宋体"/>
        <charset val="134"/>
      </rPr>
      <t>泸西县</t>
    </r>
  </si>
  <si>
    <r>
      <rPr>
        <sz val="12"/>
        <color indexed="8"/>
        <rFont val="宋体"/>
        <charset val="134"/>
      </rPr>
      <t>红河县</t>
    </r>
  </si>
  <si>
    <r>
      <rPr>
        <sz val="12"/>
        <color indexed="8"/>
        <rFont val="宋体"/>
        <charset val="134"/>
      </rPr>
      <t>元阳县</t>
    </r>
  </si>
  <si>
    <r>
      <rPr>
        <sz val="12"/>
        <color indexed="8"/>
        <rFont val="宋体"/>
        <charset val="134"/>
      </rPr>
      <t>绿春县</t>
    </r>
  </si>
  <si>
    <r>
      <rPr>
        <sz val="12"/>
        <color indexed="8"/>
        <rFont val="宋体"/>
        <charset val="134"/>
      </rPr>
      <t>屏边县</t>
    </r>
  </si>
  <si>
    <r>
      <rPr>
        <sz val="12"/>
        <color indexed="8"/>
        <rFont val="宋体"/>
        <charset val="134"/>
      </rPr>
      <t>金平县</t>
    </r>
  </si>
  <si>
    <r>
      <rPr>
        <sz val="12"/>
        <color indexed="8"/>
        <rFont val="宋体"/>
        <charset val="134"/>
      </rPr>
      <t>河口县</t>
    </r>
  </si>
  <si>
    <r>
      <rPr>
        <sz val="12"/>
        <color indexed="8"/>
        <rFont val="宋体"/>
        <charset val="134"/>
      </rPr>
      <t>文山市</t>
    </r>
  </si>
  <si>
    <r>
      <rPr>
        <sz val="12"/>
        <color indexed="8"/>
        <rFont val="宋体"/>
        <charset val="134"/>
      </rPr>
      <t>砚山县</t>
    </r>
  </si>
  <si>
    <r>
      <rPr>
        <sz val="12"/>
        <color indexed="8"/>
        <rFont val="宋体"/>
        <charset val="134"/>
      </rPr>
      <t>西畴县</t>
    </r>
  </si>
  <si>
    <r>
      <rPr>
        <sz val="12"/>
        <color indexed="8"/>
        <rFont val="宋体"/>
        <charset val="134"/>
      </rPr>
      <t>麻栗坡县</t>
    </r>
  </si>
  <si>
    <r>
      <rPr>
        <sz val="12"/>
        <color indexed="8"/>
        <rFont val="宋体"/>
        <charset val="134"/>
      </rPr>
      <t>马关县</t>
    </r>
  </si>
  <si>
    <r>
      <rPr>
        <sz val="12"/>
        <color indexed="8"/>
        <rFont val="宋体"/>
        <charset val="134"/>
      </rPr>
      <t>丘北县</t>
    </r>
  </si>
  <si>
    <r>
      <rPr>
        <sz val="12"/>
        <color indexed="8"/>
        <rFont val="宋体"/>
        <charset val="134"/>
      </rPr>
      <t>广南县</t>
    </r>
  </si>
  <si>
    <r>
      <rPr>
        <sz val="12"/>
        <color indexed="8"/>
        <rFont val="宋体"/>
        <charset val="134"/>
      </rPr>
      <t>富宁县</t>
    </r>
  </si>
  <si>
    <r>
      <rPr>
        <sz val="12"/>
        <color indexed="8"/>
        <rFont val="宋体"/>
        <charset val="134"/>
      </rPr>
      <t>思茅区</t>
    </r>
  </si>
  <si>
    <r>
      <rPr>
        <sz val="12"/>
        <color indexed="8"/>
        <rFont val="宋体"/>
        <charset val="134"/>
      </rPr>
      <t>宁洱县</t>
    </r>
  </si>
  <si>
    <r>
      <rPr>
        <sz val="12"/>
        <color indexed="8"/>
        <rFont val="宋体"/>
        <charset val="134"/>
      </rPr>
      <t>墨江县</t>
    </r>
  </si>
  <si>
    <r>
      <rPr>
        <sz val="12"/>
        <color indexed="8"/>
        <rFont val="宋体"/>
        <charset val="134"/>
      </rPr>
      <t>景东县</t>
    </r>
  </si>
  <si>
    <r>
      <rPr>
        <sz val="12"/>
        <color indexed="8"/>
        <rFont val="宋体"/>
        <charset val="134"/>
      </rPr>
      <t>景谷县</t>
    </r>
  </si>
  <si>
    <r>
      <rPr>
        <sz val="12"/>
        <color indexed="8"/>
        <rFont val="宋体"/>
        <charset val="134"/>
      </rPr>
      <t>镇沅县</t>
    </r>
  </si>
  <si>
    <r>
      <rPr>
        <sz val="12"/>
        <color indexed="8"/>
        <rFont val="宋体"/>
        <charset val="134"/>
      </rPr>
      <t>江城县</t>
    </r>
  </si>
  <si>
    <r>
      <rPr>
        <sz val="12"/>
        <color indexed="8"/>
        <rFont val="宋体"/>
        <charset val="134"/>
      </rPr>
      <t>澜沧县</t>
    </r>
  </si>
  <si>
    <r>
      <rPr>
        <sz val="12"/>
        <color indexed="8"/>
        <rFont val="宋体"/>
        <charset val="134"/>
      </rPr>
      <t>孟连县</t>
    </r>
  </si>
  <si>
    <r>
      <rPr>
        <sz val="12"/>
        <color indexed="8"/>
        <rFont val="宋体"/>
        <charset val="134"/>
      </rPr>
      <t>西盟县</t>
    </r>
  </si>
  <si>
    <r>
      <rPr>
        <sz val="12"/>
        <color indexed="8"/>
        <rFont val="宋体"/>
        <charset val="134"/>
      </rPr>
      <t>景洪市</t>
    </r>
  </si>
  <si>
    <r>
      <rPr>
        <sz val="12"/>
        <color indexed="8"/>
        <rFont val="宋体"/>
        <charset val="134"/>
      </rPr>
      <t>勐海县</t>
    </r>
  </si>
  <si>
    <r>
      <rPr>
        <sz val="12"/>
        <color indexed="8"/>
        <rFont val="宋体"/>
        <charset val="134"/>
      </rPr>
      <t>勐腊县</t>
    </r>
  </si>
  <si>
    <r>
      <rPr>
        <sz val="12"/>
        <color indexed="8"/>
        <rFont val="宋体"/>
        <charset val="134"/>
      </rPr>
      <t>大理市</t>
    </r>
  </si>
  <si>
    <r>
      <rPr>
        <sz val="12"/>
        <color indexed="8"/>
        <rFont val="宋体"/>
        <charset val="134"/>
      </rPr>
      <t>漾濞县</t>
    </r>
  </si>
  <si>
    <r>
      <rPr>
        <sz val="12"/>
        <color indexed="8"/>
        <rFont val="宋体"/>
        <charset val="134"/>
      </rPr>
      <t>祥云县</t>
    </r>
  </si>
  <si>
    <r>
      <rPr>
        <sz val="12"/>
        <color indexed="8"/>
        <rFont val="宋体"/>
        <charset val="134"/>
      </rPr>
      <t>宾川县</t>
    </r>
  </si>
  <si>
    <r>
      <rPr>
        <sz val="12"/>
        <color indexed="8"/>
        <rFont val="宋体"/>
        <charset val="134"/>
      </rPr>
      <t>弥渡县</t>
    </r>
  </si>
  <si>
    <r>
      <rPr>
        <sz val="12"/>
        <color indexed="8"/>
        <rFont val="宋体"/>
        <charset val="134"/>
      </rPr>
      <t>南涧县</t>
    </r>
  </si>
  <si>
    <r>
      <rPr>
        <sz val="12"/>
        <color indexed="8"/>
        <rFont val="宋体"/>
        <charset val="134"/>
      </rPr>
      <t>巍山县</t>
    </r>
  </si>
  <si>
    <r>
      <rPr>
        <sz val="12"/>
        <color indexed="8"/>
        <rFont val="宋体"/>
        <charset val="134"/>
      </rPr>
      <t>永平县</t>
    </r>
  </si>
  <si>
    <r>
      <rPr>
        <sz val="12"/>
        <color indexed="8"/>
        <rFont val="宋体"/>
        <charset val="134"/>
      </rPr>
      <t>云龙县</t>
    </r>
  </si>
  <si>
    <r>
      <rPr>
        <sz val="12"/>
        <color indexed="8"/>
        <rFont val="宋体"/>
        <charset val="134"/>
      </rPr>
      <t>洱源县</t>
    </r>
  </si>
  <si>
    <r>
      <rPr>
        <sz val="12"/>
        <color indexed="8"/>
        <rFont val="宋体"/>
        <charset val="134"/>
      </rPr>
      <t>剑川县</t>
    </r>
  </si>
  <si>
    <r>
      <rPr>
        <sz val="12"/>
        <color indexed="8"/>
        <rFont val="宋体"/>
        <charset val="134"/>
      </rPr>
      <t>鹤庆县</t>
    </r>
  </si>
  <si>
    <r>
      <rPr>
        <sz val="12"/>
        <color indexed="8"/>
        <rFont val="宋体"/>
        <charset val="134"/>
      </rPr>
      <t>芒市</t>
    </r>
  </si>
  <si>
    <r>
      <rPr>
        <sz val="12"/>
        <color indexed="8"/>
        <rFont val="宋体"/>
        <charset val="134"/>
      </rPr>
      <t>梁河县</t>
    </r>
  </si>
  <si>
    <r>
      <rPr>
        <sz val="12"/>
        <color indexed="8"/>
        <rFont val="宋体"/>
        <charset val="134"/>
      </rPr>
      <t>盈江县</t>
    </r>
  </si>
  <si>
    <r>
      <rPr>
        <sz val="12"/>
        <color indexed="8"/>
        <rFont val="宋体"/>
        <charset val="134"/>
      </rPr>
      <t>陇川县</t>
    </r>
  </si>
  <si>
    <r>
      <rPr>
        <sz val="12"/>
        <color indexed="8"/>
        <rFont val="宋体"/>
        <charset val="134"/>
      </rPr>
      <t>瑞丽市</t>
    </r>
  </si>
  <si>
    <r>
      <rPr>
        <sz val="12"/>
        <color indexed="8"/>
        <rFont val="宋体"/>
        <charset val="134"/>
      </rPr>
      <t>古城区</t>
    </r>
  </si>
  <si>
    <r>
      <rPr>
        <sz val="12"/>
        <color indexed="8"/>
        <rFont val="宋体"/>
        <charset val="134"/>
      </rPr>
      <t>玉龙县</t>
    </r>
  </si>
  <si>
    <r>
      <rPr>
        <sz val="12"/>
        <color indexed="8"/>
        <rFont val="宋体"/>
        <charset val="134"/>
      </rPr>
      <t>永胜县</t>
    </r>
  </si>
  <si>
    <r>
      <rPr>
        <sz val="12"/>
        <color indexed="8"/>
        <rFont val="宋体"/>
        <charset val="134"/>
      </rPr>
      <t>华坪县</t>
    </r>
  </si>
  <si>
    <r>
      <rPr>
        <sz val="12"/>
        <color indexed="8"/>
        <rFont val="宋体"/>
        <charset val="134"/>
      </rPr>
      <t>宁蒗县</t>
    </r>
  </si>
  <si>
    <r>
      <rPr>
        <sz val="12"/>
        <color indexed="8"/>
        <rFont val="宋体"/>
        <charset val="134"/>
      </rPr>
      <t>泸水市</t>
    </r>
  </si>
  <si>
    <r>
      <rPr>
        <sz val="12"/>
        <color indexed="8"/>
        <rFont val="宋体"/>
        <charset val="134"/>
      </rPr>
      <t>福贡县</t>
    </r>
  </si>
  <si>
    <r>
      <rPr>
        <sz val="12"/>
        <color indexed="8"/>
        <rFont val="宋体"/>
        <charset val="134"/>
      </rPr>
      <t>贡山县</t>
    </r>
  </si>
  <si>
    <r>
      <rPr>
        <sz val="12"/>
        <color indexed="8"/>
        <rFont val="宋体"/>
        <charset val="134"/>
      </rPr>
      <t>兰坪县</t>
    </r>
  </si>
  <si>
    <r>
      <rPr>
        <sz val="12"/>
        <color indexed="8"/>
        <rFont val="宋体"/>
        <charset val="134"/>
      </rPr>
      <t>香格里拉市</t>
    </r>
  </si>
  <si>
    <r>
      <rPr>
        <sz val="12"/>
        <color indexed="8"/>
        <rFont val="宋体"/>
        <charset val="134"/>
      </rPr>
      <t>德钦县</t>
    </r>
  </si>
  <si>
    <r>
      <rPr>
        <sz val="12"/>
        <color indexed="8"/>
        <rFont val="宋体"/>
        <charset val="134"/>
      </rPr>
      <t>维西县</t>
    </r>
  </si>
  <si>
    <r>
      <rPr>
        <sz val="12"/>
        <color indexed="8"/>
        <rFont val="宋体"/>
        <charset val="134"/>
      </rPr>
      <t>临翔区</t>
    </r>
  </si>
  <si>
    <r>
      <rPr>
        <sz val="12"/>
        <color indexed="8"/>
        <rFont val="宋体"/>
        <charset val="134"/>
      </rPr>
      <t>云县</t>
    </r>
  </si>
  <si>
    <r>
      <rPr>
        <sz val="12"/>
        <color indexed="8"/>
        <rFont val="宋体"/>
        <charset val="134"/>
      </rPr>
      <t>凤庆县</t>
    </r>
  </si>
  <si>
    <r>
      <rPr>
        <sz val="12"/>
        <color indexed="8"/>
        <rFont val="宋体"/>
        <charset val="134"/>
      </rPr>
      <t>永德县</t>
    </r>
  </si>
  <si>
    <r>
      <rPr>
        <sz val="12"/>
        <color indexed="8"/>
        <rFont val="宋体"/>
        <charset val="134"/>
      </rPr>
      <t>镇康县</t>
    </r>
  </si>
  <si>
    <r>
      <rPr>
        <sz val="12"/>
        <color indexed="8"/>
        <rFont val="宋体"/>
        <charset val="134"/>
      </rPr>
      <t>耿马县</t>
    </r>
  </si>
  <si>
    <r>
      <rPr>
        <sz val="12"/>
        <color indexed="8"/>
        <rFont val="宋体"/>
        <charset val="134"/>
      </rPr>
      <t>沧源县</t>
    </r>
  </si>
  <si>
    <r>
      <rPr>
        <sz val="12"/>
        <color indexed="8"/>
        <rFont val="宋体"/>
        <charset val="134"/>
      </rPr>
      <t>双江县</t>
    </r>
  </si>
  <si>
    <r>
      <rPr>
        <sz val="12"/>
        <color indexed="8"/>
        <rFont val="宋体"/>
        <charset val="134"/>
      </rPr>
      <t>合计</t>
    </r>
  </si>
  <si>
    <t>/</t>
  </si>
  <si>
    <t>高原湖泊流域临湖区乡村振兴村建设奖补（2026年）</t>
  </si>
  <si>
    <t>下级财政区划</t>
  </si>
  <si>
    <t>标准（万元/个）</t>
  </si>
  <si>
    <t>总量（万元）</t>
  </si>
  <si>
    <t>晋宁区</t>
  </si>
  <si>
    <t>西山区</t>
  </si>
  <si>
    <t>呈贡区</t>
  </si>
  <si>
    <t>宜良县</t>
  </si>
  <si>
    <t>澄江市</t>
  </si>
  <si>
    <t>江川区</t>
  </si>
  <si>
    <t>通海县</t>
  </si>
  <si>
    <t>石屏县</t>
  </si>
  <si>
    <t>洱源县</t>
  </si>
  <si>
    <t>大理市</t>
  </si>
  <si>
    <t>永胜县</t>
  </si>
  <si>
    <t>合计</t>
  </si>
  <si>
    <t>附件2</t>
  </si>
  <si>
    <t>2026年中央及省级财政衔接推进乡村振兴补助资金（发展新型农村集体经济）分配测算表</t>
  </si>
  <si>
    <t>单位：个、万元</t>
  </si>
  <si>
    <t>行政区划</t>
  </si>
  <si>
    <t>脱贫县标识</t>
  </si>
  <si>
    <t>一、基本情况</t>
  </si>
  <si>
    <t>二、因素法测算情况（集体经营收益50万元以下且未实施项目的村数≤0的县（市、区），不再纳入因素测算，相关情况记为0）</t>
  </si>
  <si>
    <t>三、最终拟分配情况</t>
  </si>
  <si>
    <t>（一）基本情况</t>
  </si>
  <si>
    <t>（二）2019—2025年支持情况</t>
  </si>
  <si>
    <r>
      <rPr>
        <b/>
        <sz val="12"/>
        <rFont val="宋体"/>
        <charset val="134"/>
      </rPr>
      <t>（三）2025年衔接资金支出情况</t>
    </r>
    <r>
      <rPr>
        <b/>
        <sz val="12"/>
        <color indexed="10"/>
        <rFont val="宋体"/>
        <charset val="134"/>
      </rPr>
      <t>（已更新为9月30日数字）</t>
    </r>
  </si>
  <si>
    <t>按照衔接资金管理办法规定因素测算情况</t>
  </si>
  <si>
    <t>2026年测算拟分配情况</t>
  </si>
  <si>
    <t>项目数调整（按照每个项目70万元的标准，共支持1270个项目）</t>
  </si>
  <si>
    <t>其中：</t>
  </si>
  <si>
    <t>2024年全省行政村数（含涉农社区）</t>
  </si>
  <si>
    <t>2024年底乡村人口数</t>
  </si>
  <si>
    <t>2024年农民人均可支配收入</t>
  </si>
  <si>
    <t>2024年底集体经营收益50万元以下的村数</t>
  </si>
  <si>
    <t>已实施项目村数</t>
  </si>
  <si>
    <t>集体经营收益50万元以下且未实施项目的村数</t>
  </si>
  <si>
    <t>衔接资金总量</t>
  </si>
  <si>
    <t>截至2025年9月30日衔接资金支出金额</t>
  </si>
  <si>
    <t>截至2025年9月30日衔接资金支出进度</t>
  </si>
  <si>
    <t>本次是否纳入测算（是/否）</t>
  </si>
  <si>
    <t>2024年底集体经营收益50万元以下的未实施项目村数60%</t>
  </si>
  <si>
    <t>2024年农民人均可支配收入20%</t>
  </si>
  <si>
    <t>2024年底乡村人口数10%</t>
  </si>
  <si>
    <t>衔接资金支出金额（截至2025年9月30日）6%</t>
  </si>
  <si>
    <t>衔接资金支出进度（截至2025年9月30日）4%</t>
  </si>
  <si>
    <t>通过中央资金支持情况（配平至920个项目）</t>
  </si>
  <si>
    <t>通过省级资金支持情况（配平至350个项目）</t>
  </si>
  <si>
    <t>2019-2022年已实施项目村数</t>
  </si>
  <si>
    <t>2023年中央和省级资金支持村数</t>
  </si>
  <si>
    <t>2024年中央和省级资金支持村数</t>
  </si>
  <si>
    <t>2025年中央和省级资金支持村数</t>
  </si>
  <si>
    <t>用于本次测算的村数</t>
  </si>
  <si>
    <t>测算资金数</t>
  </si>
  <si>
    <t>用于本次测算的人均可支配收入</t>
  </si>
  <si>
    <t>按加权平均法换算率</t>
  </si>
  <si>
    <t>按加权平均法换算值</t>
  </si>
  <si>
    <t>测算资金数（万元）</t>
  </si>
  <si>
    <t>用于本次测算的人口数</t>
  </si>
  <si>
    <t>用于本次测算的支出金额</t>
  </si>
  <si>
    <t>用于本次测算的支出进度</t>
  </si>
  <si>
    <t>测算资金总量</t>
  </si>
  <si>
    <t>测算项目数</t>
  </si>
  <si>
    <t>调整数（扣减多于可扶持的村，调增剩下可扶持村3个以下的县）</t>
  </si>
  <si>
    <t>调整后分配项目数</t>
  </si>
  <si>
    <t>分配项目数
（个）</t>
  </si>
  <si>
    <t>分配资金数
（万元）</t>
  </si>
  <si>
    <t>项目数（选择中央资金支持最少的澄江县增加1个项目）</t>
  </si>
  <si>
    <t>分配金额</t>
  </si>
  <si>
    <t>项目数（对应调减项目，消除四舍五入差值）</t>
  </si>
  <si>
    <t>2=3+4+5+6</t>
  </si>
  <si>
    <t>7=1-2</t>
  </si>
  <si>
    <t>10=9/8
×100%</t>
  </si>
  <si>
    <t>16=11+12+13+14+15</t>
  </si>
  <si>
    <t>17=16/70万元，再取整</t>
  </si>
  <si>
    <t>19=17+18</t>
  </si>
  <si>
    <t>20=19</t>
  </si>
  <si>
    <t>21=20*70万元</t>
  </si>
  <si>
    <t>22=21/88900*64400，取整调整</t>
  </si>
  <si>
    <t>23=22*70万元</t>
  </si>
  <si>
    <t>24=21/88900*24500，取整调整</t>
  </si>
  <si>
    <t>25=24*70万元</t>
  </si>
  <si>
    <t>全省合计</t>
  </si>
  <si>
    <t>—</t>
  </si>
  <si>
    <t>昆明市</t>
  </si>
  <si>
    <t>小计</t>
  </si>
  <si>
    <t>一般</t>
  </si>
  <si>
    <t>五华区</t>
  </si>
  <si>
    <t>盘龙区</t>
  </si>
  <si>
    <t>官渡区</t>
  </si>
  <si>
    <t>东川区</t>
  </si>
  <si>
    <t>国家帮扶</t>
  </si>
  <si>
    <t>富民县</t>
  </si>
  <si>
    <t>石林县</t>
  </si>
  <si>
    <t>嵩明县</t>
  </si>
  <si>
    <t>禄劝县</t>
  </si>
  <si>
    <t>省帮扶</t>
  </si>
  <si>
    <t>寻甸县</t>
  </si>
  <si>
    <t>安宁市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</si>
  <si>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</si>
  <si>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</si>
  <si>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</si>
  <si>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</si>
  <si>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</si>
  <si>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</si>
  <si>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</si>
  <si>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</si>
  <si>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</si>
  <si>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</si>
  <si>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</si>
  <si>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</si>
  <si>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曲靖市</t>
  </si>
  <si>
    <t>麒麟区</t>
  </si>
  <si>
    <t>沾益区</t>
  </si>
  <si>
    <t>马龙区</t>
  </si>
  <si>
    <t>陆良县</t>
  </si>
  <si>
    <t>师宗县</t>
  </si>
  <si>
    <t>脱贫</t>
  </si>
  <si>
    <t>罗平县</t>
  </si>
  <si>
    <t>富源县</t>
  </si>
  <si>
    <t>会泽县</t>
  </si>
  <si>
    <t>宣威市</t>
  </si>
  <si>
    <t>玉溪市</t>
  </si>
  <si>
    <t>红塔区</t>
  </si>
  <si>
    <t>华宁县</t>
  </si>
  <si>
    <t>易门县</t>
  </si>
  <si>
    <t>峨山县</t>
  </si>
  <si>
    <t>新平县</t>
  </si>
  <si>
    <t>元江县</t>
  </si>
  <si>
    <t>澄江县</t>
  </si>
  <si>
    <t>保山市</t>
  </si>
  <si>
    <t>隆阳区</t>
  </si>
  <si>
    <t>施甸县</t>
  </si>
  <si>
    <t>龙陵县</t>
  </si>
  <si>
    <t>昌宁县</t>
  </si>
  <si>
    <t>腾冲市</t>
  </si>
  <si>
    <t>楚雄州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</si>
  <si>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</si>
  <si>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</si>
  <si>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</si>
  <si>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</si>
  <si>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</si>
  <si>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</si>
  <si>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</si>
  <si>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</si>
  <si>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</si>
  <si>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</si>
  <si>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红河州</t>
  </si>
  <si>
    <t>蒙自市</t>
  </si>
  <si>
    <t>个旧市</t>
  </si>
  <si>
    <t>开远市</t>
  </si>
  <si>
    <t>弥勒市</t>
  </si>
  <si>
    <t>屏边县</t>
  </si>
  <si>
    <t>泸西县</t>
  </si>
  <si>
    <t>否</t>
  </si>
  <si>
    <t>元阳县</t>
  </si>
  <si>
    <t>红河县</t>
  </si>
  <si>
    <t>金平县</t>
  </si>
  <si>
    <t>绿春县</t>
  </si>
  <si>
    <t>河口县</t>
  </si>
  <si>
    <t>文山州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</si>
  <si>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</si>
  <si>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</si>
  <si>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</si>
  <si>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</si>
  <si>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</si>
  <si>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</si>
  <si>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</si>
  <si>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</si>
  <si>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普洱市</t>
  </si>
  <si>
    <t>思茅区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</si>
  <si>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</si>
  <si>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</si>
  <si>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</si>
  <si>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</si>
  <si>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</si>
  <si>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</si>
  <si>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</si>
  <si>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</si>
  <si>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</si>
  <si>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西双版纳州</t>
  </si>
  <si>
    <t>景洪市</t>
  </si>
  <si>
    <t>勐海县</t>
  </si>
  <si>
    <t>勐腊县</t>
  </si>
  <si>
    <t>大理州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</si>
  <si>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</si>
  <si>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</si>
  <si>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</si>
  <si>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</si>
  <si>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</si>
  <si>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</si>
  <si>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</si>
  <si>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</si>
  <si>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剑川县</t>
  </si>
  <si>
    <t>鹤庆县</t>
  </si>
  <si>
    <t>德宏州</t>
  </si>
  <si>
    <t>丽江市</t>
  </si>
  <si>
    <t>古城区</t>
  </si>
  <si>
    <t>玉龙县</t>
  </si>
  <si>
    <t>华坪县</t>
  </si>
  <si>
    <t>宁蒗县</t>
  </si>
  <si>
    <t>怒江州</t>
  </si>
  <si>
    <t>泸水市</t>
  </si>
  <si>
    <t>福贡县</t>
  </si>
  <si>
    <t>贡山县</t>
  </si>
  <si>
    <t>兰坪县</t>
  </si>
  <si>
    <t>迪庆州</t>
  </si>
  <si>
    <t>香格里拉市</t>
  </si>
  <si>
    <t>德钦县</t>
  </si>
  <si>
    <t>维西县</t>
  </si>
  <si>
    <t>是</t>
  </si>
  <si>
    <t>临沧市</t>
  </si>
  <si>
    <t>临翔区</t>
  </si>
  <si>
    <t>凤庆县</t>
  </si>
  <si>
    <t>云  县</t>
  </si>
  <si>
    <t>永德县</t>
  </si>
  <si>
    <t>镇康县</t>
  </si>
  <si>
    <t>双江县</t>
  </si>
  <si>
    <t>耿马县</t>
  </si>
  <si>
    <t>沧源县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</si>
</sst>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_ "/>
    <numFmt numFmtId="179" formatCode="0.000_ "/>
    <numFmt numFmtId="180" formatCode="0.0000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方正黑体_GBK"/>
      <family val="4"/>
      <charset val="134"/>
    </font>
    <font>
      <sz val="10"/>
      <name val="方正黑体_GBK"/>
      <family val="4"/>
      <charset val="134"/>
    </font>
    <font>
      <b/>
      <sz val="12"/>
      <name val="Times New Roman"/>
      <family val="1"/>
      <charset val="0"/>
    </font>
    <font>
      <sz val="12"/>
      <name val="Times New Roman"/>
      <family val="1"/>
      <charset val="0"/>
    </font>
    <font>
      <sz val="14"/>
      <name val="宋体"/>
      <charset val="134"/>
    </font>
    <font>
      <sz val="18"/>
      <name val="宋体"/>
      <charset val="134"/>
    </font>
    <font>
      <sz val="15"/>
      <name val="黑体"/>
      <family val="3"/>
      <charset val="134"/>
    </font>
    <font>
      <sz val="20"/>
      <name val="方正小标宋简体"/>
      <charset val="134"/>
    </font>
    <font>
      <sz val="15"/>
      <name val="宋体"/>
      <charset val="134"/>
    </font>
    <font>
      <sz val="15"/>
      <name val="Times New Roman"/>
      <family val="1"/>
      <charset val="0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4"/>
      <name val="Times New Roman"/>
      <family val="1"/>
      <charset val="0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Times New Roman"/>
      <family val="1"/>
      <charset val="0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黑体"/>
      <family val="3"/>
      <charset val="134"/>
    </font>
    <font>
      <sz val="20"/>
      <name val="方正小标宋_GBK"/>
      <family val="4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7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8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right" vertical="center" wrapText="1"/>
    </xf>
    <xf numFmtId="177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5" fillId="0" borderId="1" xfId="0" applyNumberFormat="1" applyFont="1" applyFill="1" applyBorder="1" applyAlignment="1">
      <alignment horizontal="righ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8" fontId="16" fillId="0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10" fontId="14" fillId="3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176" fontId="15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80" fontId="14" fillId="3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179" fontId="1" fillId="0" borderId="1" xfId="0" applyNumberFormat="1" applyFont="1" applyFill="1" applyBorder="1" applyAlignment="1">
      <alignment horizontal="right"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176" fontId="17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right" vertical="center"/>
    </xf>
    <xf numFmtId="176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176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176" fontId="25" fillId="0" borderId="12" xfId="0" applyNumberFormat="1" applyFont="1" applyFill="1" applyBorder="1" applyAlignment="1">
      <alignment horizontal="right" vertical="center" wrapText="1"/>
    </xf>
    <xf numFmtId="176" fontId="25" fillId="0" borderId="12" xfId="0" applyNumberFormat="1" applyFont="1" applyFill="1" applyBorder="1" applyAlignment="1">
      <alignment horizontal="right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176" fontId="25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 applyProtection="1">
      <alignment vertical="center" wrapText="1"/>
    </xf>
    <xf numFmtId="0" fontId="25" fillId="0" borderId="1" xfId="0" applyNumberFormat="1" applyFont="1" applyFill="1" applyBorder="1" applyAlignment="1" applyProtection="1">
      <alignment vertical="center" wrapText="1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176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vertical="center" wrapText="1"/>
    </xf>
    <xf numFmtId="176" fontId="22" fillId="0" borderId="1" xfId="0" applyNumberFormat="1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>
      <alignment vertical="center"/>
    </xf>
    <xf numFmtId="0" fontId="22" fillId="0" borderId="1" xfId="0" applyNumberFormat="1" applyFont="1" applyFill="1" applyBorder="1" applyAlignment="1" applyProtection="1">
      <alignment vertical="center" wrapText="1"/>
    </xf>
    <xf numFmtId="0" fontId="22" fillId="0" borderId="5" xfId="0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I1" sqref="I1"/>
    </sheetView>
  </sheetViews>
  <sheetFormatPr defaultColWidth="9" defaultRowHeight="27" customHeight="1" outlineLevelCol="6"/>
  <cols>
    <col min="1" max="1" width="6.87272727272727" style="126" customWidth="1"/>
    <col min="2" max="2" width="13.1272727272727" style="127" customWidth="1"/>
    <col min="3" max="4" width="13.8727272727273" style="128" customWidth="1"/>
    <col min="5" max="5" width="13.8727272727273" style="129" customWidth="1"/>
    <col min="6" max="6" width="13.8727272727273" style="123" customWidth="1"/>
    <col min="7" max="7" width="10.7545454545455" style="123" customWidth="1"/>
    <col min="8" max="16384" width="9" style="123"/>
  </cols>
  <sheetData>
    <row r="1" s="123" customFormat="1" customHeight="1" spans="1:5">
      <c r="A1" s="130" t="s">
        <v>0</v>
      </c>
      <c r="B1" s="127"/>
      <c r="C1" s="131"/>
      <c r="D1" s="131"/>
      <c r="E1" s="129"/>
    </row>
    <row r="2" s="123" customFormat="1" ht="58" customHeight="1" spans="1:7">
      <c r="A2" s="132" t="s">
        <v>1</v>
      </c>
      <c r="B2" s="133"/>
      <c r="C2" s="133"/>
      <c r="D2" s="133"/>
      <c r="E2" s="133"/>
      <c r="F2" s="133"/>
      <c r="G2" s="133"/>
    </row>
    <row r="3" s="124" customFormat="1" ht="25" customHeight="1" spans="1:7">
      <c r="A3" s="134"/>
      <c r="B3" s="135"/>
      <c r="C3" s="135"/>
      <c r="D3" s="135"/>
      <c r="E3" s="135"/>
      <c r="F3" s="136" t="s">
        <v>2</v>
      </c>
      <c r="G3" s="137"/>
    </row>
    <row r="4" s="124" customFormat="1" customHeight="1" spans="1:7">
      <c r="A4" s="138" t="s">
        <v>3</v>
      </c>
      <c r="B4" s="139" t="s">
        <v>4</v>
      </c>
      <c r="C4" s="140" t="s">
        <v>5</v>
      </c>
      <c r="D4" s="141" t="s">
        <v>6</v>
      </c>
      <c r="E4" s="142" t="s">
        <v>7</v>
      </c>
      <c r="F4" s="143" t="s">
        <v>8</v>
      </c>
      <c r="G4" s="144" t="s">
        <v>9</v>
      </c>
    </row>
    <row r="5" s="125" customFormat="1" ht="21" customHeight="1" spans="1:7">
      <c r="A5" s="145"/>
      <c r="B5" s="146"/>
      <c r="C5" s="147"/>
      <c r="D5" s="141"/>
      <c r="E5" s="148"/>
      <c r="F5" s="149"/>
      <c r="G5" s="150"/>
    </row>
    <row r="6" s="123" customFormat="1" ht="23" customHeight="1" spans="1:7">
      <c r="A6" s="151"/>
      <c r="B6" s="152" t="s">
        <v>10</v>
      </c>
      <c r="C6" s="151">
        <v>2100</v>
      </c>
      <c r="D6" s="153">
        <v>630</v>
      </c>
      <c r="E6" s="153">
        <v>3402</v>
      </c>
      <c r="F6" s="153">
        <v>6132</v>
      </c>
      <c r="G6" s="154"/>
    </row>
    <row r="7" s="123" customFormat="1" ht="23" customHeight="1" spans="1:7">
      <c r="A7" s="151"/>
      <c r="B7" s="155" t="s">
        <v>11</v>
      </c>
      <c r="C7" s="151"/>
      <c r="D7" s="156"/>
      <c r="E7" s="153"/>
      <c r="F7" s="153"/>
      <c r="G7" s="154"/>
    </row>
    <row r="8" s="123" customFormat="1" ht="23" customHeight="1" spans="1:7">
      <c r="A8" s="151"/>
      <c r="B8" s="155" t="s">
        <v>12</v>
      </c>
      <c r="C8" s="151">
        <v>2100</v>
      </c>
      <c r="D8" s="153">
        <v>630</v>
      </c>
      <c r="E8" s="153">
        <v>3402</v>
      </c>
      <c r="F8" s="153">
        <v>6132</v>
      </c>
      <c r="G8" s="154"/>
    </row>
    <row r="9" s="123" customFormat="1" ht="23" customHeight="1" spans="1:7">
      <c r="A9" s="151">
        <v>1</v>
      </c>
      <c r="B9" s="157" t="s">
        <v>13</v>
      </c>
      <c r="C9" s="151">
        <v>500</v>
      </c>
      <c r="D9" s="156">
        <v>210</v>
      </c>
      <c r="E9" s="153">
        <v>501</v>
      </c>
      <c r="F9" s="153">
        <v>1211</v>
      </c>
      <c r="G9" s="154"/>
    </row>
    <row r="10" s="123" customFormat="1" ht="23" customHeight="1" spans="1:7">
      <c r="A10" s="151">
        <v>2</v>
      </c>
      <c r="B10" s="157" t="s">
        <v>14</v>
      </c>
      <c r="C10" s="151"/>
      <c r="D10" s="156">
        <v>0</v>
      </c>
      <c r="E10" s="153">
        <v>826</v>
      </c>
      <c r="F10" s="153">
        <v>826</v>
      </c>
      <c r="G10" s="154"/>
    </row>
    <row r="11" s="123" customFormat="1" ht="23" customHeight="1" spans="1:7">
      <c r="A11" s="151">
        <v>3</v>
      </c>
      <c r="B11" s="157" t="s">
        <v>15</v>
      </c>
      <c r="C11" s="151">
        <v>600</v>
      </c>
      <c r="D11" s="156">
        <v>280</v>
      </c>
      <c r="E11" s="153">
        <v>885</v>
      </c>
      <c r="F11" s="153">
        <v>1765</v>
      </c>
      <c r="G11" s="154"/>
    </row>
    <row r="12" s="123" customFormat="1" ht="23" customHeight="1" spans="1:7">
      <c r="A12" s="151">
        <v>4</v>
      </c>
      <c r="B12" s="157" t="s">
        <v>16</v>
      </c>
      <c r="C12" s="151">
        <v>450</v>
      </c>
      <c r="D12" s="156">
        <v>140</v>
      </c>
      <c r="E12" s="153">
        <v>747</v>
      </c>
      <c r="F12" s="153">
        <v>1337</v>
      </c>
      <c r="G12" s="154"/>
    </row>
    <row r="13" s="123" customFormat="1" ht="23" customHeight="1" spans="1:7">
      <c r="A13" s="151">
        <v>5</v>
      </c>
      <c r="B13" s="157" t="s">
        <v>17</v>
      </c>
      <c r="C13" s="151">
        <v>550</v>
      </c>
      <c r="D13" s="156">
        <v>0</v>
      </c>
      <c r="E13" s="153">
        <v>443</v>
      </c>
      <c r="F13" s="153">
        <v>993</v>
      </c>
      <c r="G13" s="154"/>
    </row>
  </sheetData>
  <mergeCells count="9">
    <mergeCell ref="A2:G2"/>
    <mergeCell ref="F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277777777778" right="0.590277777777778" top="1.18055555555556" bottom="1.18055555555556" header="0.708333333333333" footer="0.70833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opLeftCell="A118" workbookViewId="0">
      <selection activeCell="G13" sqref="G13"/>
    </sheetView>
  </sheetViews>
  <sheetFormatPr defaultColWidth="9" defaultRowHeight="14" outlineLevelCol="6"/>
  <sheetData>
    <row r="1" ht="25.5" spans="1:7">
      <c r="A1" s="107" t="s">
        <v>18</v>
      </c>
      <c r="B1" s="107"/>
      <c r="C1" s="107"/>
      <c r="D1" s="107"/>
      <c r="E1" s="107"/>
      <c r="F1" s="107"/>
      <c r="G1" s="107"/>
    </row>
    <row r="2" ht="17.5" spans="1:7">
      <c r="A2" s="111" t="s">
        <v>3</v>
      </c>
      <c r="B2" s="111" t="s">
        <v>19</v>
      </c>
      <c r="C2" s="109" t="s">
        <v>20</v>
      </c>
      <c r="D2" s="110"/>
      <c r="E2" s="109" t="s">
        <v>21</v>
      </c>
      <c r="F2" s="110"/>
      <c r="G2" s="112" t="s">
        <v>22</v>
      </c>
    </row>
    <row r="3" ht="52.5" spans="1:7">
      <c r="A3" s="113"/>
      <c r="B3" s="113"/>
      <c r="C3" s="109" t="s">
        <v>23</v>
      </c>
      <c r="D3" s="112" t="s">
        <v>24</v>
      </c>
      <c r="E3" s="109" t="s">
        <v>23</v>
      </c>
      <c r="F3" s="112" t="s">
        <v>24</v>
      </c>
      <c r="G3" s="114"/>
    </row>
    <row r="4" ht="15.5" spans="1:7">
      <c r="A4" s="115">
        <v>1</v>
      </c>
      <c r="B4" s="116" t="s">
        <v>25</v>
      </c>
      <c r="C4" s="115">
        <v>0</v>
      </c>
      <c r="D4" s="115">
        <v>50</v>
      </c>
      <c r="E4" s="115">
        <v>1</v>
      </c>
      <c r="F4" s="115">
        <v>150</v>
      </c>
      <c r="G4" s="115">
        <f>C4*D4+E4*F4</f>
        <v>150</v>
      </c>
    </row>
    <row r="5" ht="15.5" spans="1:7">
      <c r="A5" s="115">
        <v>2</v>
      </c>
      <c r="B5" s="116" t="s">
        <v>26</v>
      </c>
      <c r="C5" s="115">
        <v>0</v>
      </c>
      <c r="D5" s="115">
        <v>50</v>
      </c>
      <c r="E5" s="115">
        <v>0</v>
      </c>
      <c r="F5" s="115">
        <v>150</v>
      </c>
      <c r="G5" s="115">
        <f t="shared" ref="G4:G67" si="0">C5*D5+E5*F5</f>
        <v>0</v>
      </c>
    </row>
    <row r="6" ht="15.5" spans="1:7">
      <c r="A6" s="115">
        <v>3</v>
      </c>
      <c r="B6" s="116" t="s">
        <v>27</v>
      </c>
      <c r="C6" s="115">
        <v>0</v>
      </c>
      <c r="D6" s="115">
        <v>50</v>
      </c>
      <c r="E6" s="115">
        <v>0</v>
      </c>
      <c r="F6" s="115">
        <v>150</v>
      </c>
      <c r="G6" s="115">
        <f t="shared" si="0"/>
        <v>0</v>
      </c>
    </row>
    <row r="7" ht="15.5" spans="1:7">
      <c r="A7" s="115">
        <v>4</v>
      </c>
      <c r="B7" s="116" t="s">
        <v>28</v>
      </c>
      <c r="C7" s="115">
        <v>1</v>
      </c>
      <c r="D7" s="115">
        <v>50</v>
      </c>
      <c r="E7" s="115">
        <v>3</v>
      </c>
      <c r="F7" s="115">
        <v>150</v>
      </c>
      <c r="G7" s="115">
        <f t="shared" si="0"/>
        <v>500</v>
      </c>
    </row>
    <row r="8" ht="15.5" spans="1:7">
      <c r="A8" s="115">
        <v>5</v>
      </c>
      <c r="B8" s="116" t="s">
        <v>29</v>
      </c>
      <c r="C8" s="115">
        <v>0</v>
      </c>
      <c r="D8" s="115">
        <v>50</v>
      </c>
      <c r="E8" s="115">
        <v>3</v>
      </c>
      <c r="F8" s="115">
        <v>150</v>
      </c>
      <c r="G8" s="115">
        <f t="shared" si="0"/>
        <v>450</v>
      </c>
    </row>
    <row r="9" ht="15.5" spans="1:7">
      <c r="A9" s="115">
        <v>6</v>
      </c>
      <c r="B9" s="116" t="s">
        <v>30</v>
      </c>
      <c r="C9" s="115">
        <v>0</v>
      </c>
      <c r="D9" s="115">
        <v>50</v>
      </c>
      <c r="E9" s="115">
        <v>0</v>
      </c>
      <c r="F9" s="115">
        <v>150</v>
      </c>
      <c r="G9" s="115">
        <f t="shared" si="0"/>
        <v>0</v>
      </c>
    </row>
    <row r="10" ht="15.5" spans="1:7">
      <c r="A10" s="115">
        <v>7</v>
      </c>
      <c r="B10" s="116" t="s">
        <v>31</v>
      </c>
      <c r="C10" s="115">
        <v>0</v>
      </c>
      <c r="D10" s="115">
        <v>50</v>
      </c>
      <c r="E10" s="115">
        <v>5</v>
      </c>
      <c r="F10" s="115">
        <v>150</v>
      </c>
      <c r="G10" s="115">
        <f t="shared" si="0"/>
        <v>750</v>
      </c>
    </row>
    <row r="11" ht="15.5" spans="1:7">
      <c r="A11" s="115">
        <v>8</v>
      </c>
      <c r="B11" s="116" t="s">
        <v>32</v>
      </c>
      <c r="C11" s="115">
        <v>0</v>
      </c>
      <c r="D11" s="115">
        <v>50</v>
      </c>
      <c r="E11" s="115">
        <v>2</v>
      </c>
      <c r="F11" s="115">
        <v>150</v>
      </c>
      <c r="G11" s="115">
        <f t="shared" si="0"/>
        <v>300</v>
      </c>
    </row>
    <row r="12" ht="15.5" spans="1:7">
      <c r="A12" s="115">
        <v>9</v>
      </c>
      <c r="B12" s="116" t="s">
        <v>33</v>
      </c>
      <c r="C12" s="115">
        <v>2</v>
      </c>
      <c r="D12" s="115">
        <v>50</v>
      </c>
      <c r="E12" s="115">
        <v>1</v>
      </c>
      <c r="F12" s="115">
        <v>150</v>
      </c>
      <c r="G12" s="115">
        <f t="shared" si="0"/>
        <v>250</v>
      </c>
    </row>
    <row r="13" ht="15.5" spans="1:7">
      <c r="A13" s="115">
        <v>10</v>
      </c>
      <c r="B13" s="116" t="s">
        <v>34</v>
      </c>
      <c r="C13" s="115">
        <v>0</v>
      </c>
      <c r="D13" s="115">
        <v>50</v>
      </c>
      <c r="E13" s="115">
        <v>2</v>
      </c>
      <c r="F13" s="115">
        <v>150</v>
      </c>
      <c r="G13" s="115">
        <f t="shared" si="0"/>
        <v>300</v>
      </c>
    </row>
    <row r="14" ht="15.5" spans="1:7">
      <c r="A14" s="115">
        <v>11</v>
      </c>
      <c r="B14" s="116" t="s">
        <v>35</v>
      </c>
      <c r="C14" s="115">
        <v>0</v>
      </c>
      <c r="D14" s="115">
        <v>50</v>
      </c>
      <c r="E14" s="115">
        <v>0</v>
      </c>
      <c r="F14" s="115">
        <v>150</v>
      </c>
      <c r="G14" s="115">
        <f t="shared" si="0"/>
        <v>0</v>
      </c>
    </row>
    <row r="15" ht="15.5" spans="1:7">
      <c r="A15" s="115">
        <v>12</v>
      </c>
      <c r="B15" s="116" t="s">
        <v>36</v>
      </c>
      <c r="C15" s="115">
        <v>0</v>
      </c>
      <c r="D15" s="115">
        <v>50</v>
      </c>
      <c r="E15" s="115">
        <v>2</v>
      </c>
      <c r="F15" s="115">
        <v>150</v>
      </c>
      <c r="G15" s="115">
        <f t="shared" si="0"/>
        <v>300</v>
      </c>
    </row>
    <row r="16" ht="15.5" spans="1:7">
      <c r="A16" s="115">
        <v>13</v>
      </c>
      <c r="B16" s="116" t="s">
        <v>37</v>
      </c>
      <c r="C16" s="115">
        <v>0</v>
      </c>
      <c r="D16" s="115">
        <v>50</v>
      </c>
      <c r="E16" s="115">
        <v>1</v>
      </c>
      <c r="F16" s="115">
        <v>150</v>
      </c>
      <c r="G16" s="115">
        <f t="shared" si="0"/>
        <v>150</v>
      </c>
    </row>
    <row r="17" ht="15.5" spans="1:7">
      <c r="A17" s="115">
        <v>14</v>
      </c>
      <c r="B17" s="116" t="s">
        <v>38</v>
      </c>
      <c r="C17" s="115">
        <v>1</v>
      </c>
      <c r="D17" s="115">
        <v>50</v>
      </c>
      <c r="E17" s="115">
        <v>2</v>
      </c>
      <c r="F17" s="115">
        <v>150</v>
      </c>
      <c r="G17" s="115">
        <f t="shared" si="0"/>
        <v>350</v>
      </c>
    </row>
    <row r="18" ht="15.5" spans="1:7">
      <c r="A18" s="115">
        <v>15</v>
      </c>
      <c r="B18" s="117" t="s">
        <v>39</v>
      </c>
      <c r="C18" s="115">
        <v>0</v>
      </c>
      <c r="D18" s="115">
        <v>50</v>
      </c>
      <c r="E18" s="115">
        <v>5</v>
      </c>
      <c r="F18" s="115">
        <v>150</v>
      </c>
      <c r="G18" s="115">
        <f t="shared" si="0"/>
        <v>750</v>
      </c>
    </row>
    <row r="19" ht="15.5" spans="1:7">
      <c r="A19" s="115">
        <v>16</v>
      </c>
      <c r="B19" s="117" t="s">
        <v>40</v>
      </c>
      <c r="C19" s="115">
        <v>1</v>
      </c>
      <c r="D19" s="115">
        <v>50</v>
      </c>
      <c r="E19" s="115">
        <v>2</v>
      </c>
      <c r="F19" s="115">
        <v>150</v>
      </c>
      <c r="G19" s="115">
        <f t="shared" si="0"/>
        <v>350</v>
      </c>
    </row>
    <row r="20" ht="15.5" spans="1:7">
      <c r="A20" s="115">
        <v>17</v>
      </c>
      <c r="B20" s="117" t="s">
        <v>41</v>
      </c>
      <c r="C20" s="115">
        <v>0</v>
      </c>
      <c r="D20" s="115">
        <v>50</v>
      </c>
      <c r="E20" s="115">
        <v>2</v>
      </c>
      <c r="F20" s="115">
        <v>150</v>
      </c>
      <c r="G20" s="115">
        <f t="shared" si="0"/>
        <v>300</v>
      </c>
    </row>
    <row r="21" ht="15.5" spans="1:7">
      <c r="A21" s="115">
        <v>18</v>
      </c>
      <c r="B21" s="117" t="s">
        <v>42</v>
      </c>
      <c r="C21" s="115">
        <v>1</v>
      </c>
      <c r="D21" s="115">
        <v>50</v>
      </c>
      <c r="E21" s="115">
        <v>6</v>
      </c>
      <c r="F21" s="115">
        <v>150</v>
      </c>
      <c r="G21" s="115">
        <f t="shared" si="0"/>
        <v>950</v>
      </c>
    </row>
    <row r="22" ht="15.5" spans="1:7">
      <c r="A22" s="115">
        <v>19</v>
      </c>
      <c r="B22" s="117" t="s">
        <v>43</v>
      </c>
      <c r="C22" s="115">
        <v>0</v>
      </c>
      <c r="D22" s="115">
        <v>50</v>
      </c>
      <c r="E22" s="115">
        <v>3</v>
      </c>
      <c r="F22" s="115">
        <v>150</v>
      </c>
      <c r="G22" s="115">
        <f t="shared" si="0"/>
        <v>450</v>
      </c>
    </row>
    <row r="23" ht="15.5" spans="1:7">
      <c r="A23" s="115">
        <v>20</v>
      </c>
      <c r="B23" s="117" t="s">
        <v>44</v>
      </c>
      <c r="C23" s="115">
        <v>0</v>
      </c>
      <c r="D23" s="115">
        <v>50</v>
      </c>
      <c r="E23" s="115">
        <v>3</v>
      </c>
      <c r="F23" s="115">
        <v>150</v>
      </c>
      <c r="G23" s="115">
        <f t="shared" si="0"/>
        <v>450</v>
      </c>
    </row>
    <row r="24" ht="15.5" spans="1:7">
      <c r="A24" s="115">
        <v>21</v>
      </c>
      <c r="B24" s="117" t="s">
        <v>45</v>
      </c>
      <c r="C24" s="115">
        <v>0</v>
      </c>
      <c r="D24" s="115">
        <v>50</v>
      </c>
      <c r="E24" s="115">
        <v>2</v>
      </c>
      <c r="F24" s="115">
        <v>150</v>
      </c>
      <c r="G24" s="115">
        <f t="shared" si="0"/>
        <v>300</v>
      </c>
    </row>
    <row r="25" ht="15.5" spans="1:7">
      <c r="A25" s="115">
        <v>22</v>
      </c>
      <c r="B25" s="117" t="s">
        <v>46</v>
      </c>
      <c r="C25" s="115">
        <v>0</v>
      </c>
      <c r="D25" s="115">
        <v>50</v>
      </c>
      <c r="E25" s="115">
        <v>2</v>
      </c>
      <c r="F25" s="115">
        <v>150</v>
      </c>
      <c r="G25" s="115">
        <f t="shared" si="0"/>
        <v>300</v>
      </c>
    </row>
    <row r="26" ht="15.5" spans="1:7">
      <c r="A26" s="115">
        <v>23</v>
      </c>
      <c r="B26" s="117" t="s">
        <v>47</v>
      </c>
      <c r="C26" s="115">
        <v>0</v>
      </c>
      <c r="D26" s="115">
        <v>50</v>
      </c>
      <c r="E26" s="115">
        <v>2</v>
      </c>
      <c r="F26" s="115">
        <v>150</v>
      </c>
      <c r="G26" s="115">
        <f t="shared" si="0"/>
        <v>300</v>
      </c>
    </row>
    <row r="27" ht="15.5" spans="1:7">
      <c r="A27" s="115">
        <v>24</v>
      </c>
      <c r="B27" s="117" t="s">
        <v>48</v>
      </c>
      <c r="C27" s="115">
        <v>1</v>
      </c>
      <c r="D27" s="115">
        <v>50</v>
      </c>
      <c r="E27" s="115">
        <v>2</v>
      </c>
      <c r="F27" s="115">
        <v>150</v>
      </c>
      <c r="G27" s="115">
        <f t="shared" si="0"/>
        <v>350</v>
      </c>
    </row>
    <row r="28" ht="15.5" spans="1:7">
      <c r="A28" s="115">
        <v>25</v>
      </c>
      <c r="B28" s="117" t="s">
        <v>49</v>
      </c>
      <c r="C28" s="115">
        <v>0</v>
      </c>
      <c r="D28" s="115">
        <v>50</v>
      </c>
      <c r="E28" s="115">
        <v>2</v>
      </c>
      <c r="F28" s="115">
        <v>150</v>
      </c>
      <c r="G28" s="115">
        <f t="shared" si="0"/>
        <v>300</v>
      </c>
    </row>
    <row r="29" ht="15.5" spans="1:7">
      <c r="A29" s="115">
        <v>26</v>
      </c>
      <c r="B29" s="117" t="s">
        <v>50</v>
      </c>
      <c r="C29" s="115">
        <v>3</v>
      </c>
      <c r="D29" s="115">
        <v>50</v>
      </c>
      <c r="E29" s="115">
        <v>5</v>
      </c>
      <c r="F29" s="115">
        <v>150</v>
      </c>
      <c r="G29" s="115">
        <f t="shared" si="0"/>
        <v>900</v>
      </c>
    </row>
    <row r="30" ht="15.5" spans="1:7">
      <c r="A30" s="115">
        <v>27</v>
      </c>
      <c r="B30" s="117" t="s">
        <v>51</v>
      </c>
      <c r="C30" s="115">
        <v>1</v>
      </c>
      <c r="D30" s="115">
        <v>50</v>
      </c>
      <c r="E30" s="115">
        <v>4</v>
      </c>
      <c r="F30" s="115">
        <v>150</v>
      </c>
      <c r="G30" s="115">
        <f t="shared" si="0"/>
        <v>650</v>
      </c>
    </row>
    <row r="31" ht="15.5" spans="1:7">
      <c r="A31" s="115">
        <v>28</v>
      </c>
      <c r="B31" s="117" t="s">
        <v>52</v>
      </c>
      <c r="C31" s="115">
        <v>1</v>
      </c>
      <c r="D31" s="115">
        <v>50</v>
      </c>
      <c r="E31" s="115">
        <v>4</v>
      </c>
      <c r="F31" s="115">
        <v>150</v>
      </c>
      <c r="G31" s="115">
        <f t="shared" si="0"/>
        <v>650</v>
      </c>
    </row>
    <row r="32" ht="15.5" spans="1:7">
      <c r="A32" s="115">
        <v>29</v>
      </c>
      <c r="B32" s="117" t="s">
        <v>53</v>
      </c>
      <c r="C32" s="115">
        <v>1</v>
      </c>
      <c r="D32" s="115">
        <v>50</v>
      </c>
      <c r="E32" s="115">
        <v>5</v>
      </c>
      <c r="F32" s="115">
        <v>150</v>
      </c>
      <c r="G32" s="115">
        <f t="shared" si="0"/>
        <v>800</v>
      </c>
    </row>
    <row r="33" ht="15.5" spans="1:7">
      <c r="A33" s="115">
        <v>30</v>
      </c>
      <c r="B33" s="117" t="s">
        <v>54</v>
      </c>
      <c r="C33" s="115">
        <v>2</v>
      </c>
      <c r="D33" s="115">
        <v>50</v>
      </c>
      <c r="E33" s="115">
        <v>4</v>
      </c>
      <c r="F33" s="115">
        <v>150</v>
      </c>
      <c r="G33" s="115">
        <f t="shared" si="0"/>
        <v>700</v>
      </c>
    </row>
    <row r="34" ht="15.5" spans="1:7">
      <c r="A34" s="115">
        <v>31</v>
      </c>
      <c r="B34" s="117" t="s">
        <v>55</v>
      </c>
      <c r="C34" s="115">
        <v>1</v>
      </c>
      <c r="D34" s="115">
        <v>50</v>
      </c>
      <c r="E34" s="115">
        <v>4</v>
      </c>
      <c r="F34" s="115">
        <v>150</v>
      </c>
      <c r="G34" s="115">
        <f t="shared" si="0"/>
        <v>650</v>
      </c>
    </row>
    <row r="35" ht="15.5" spans="1:7">
      <c r="A35" s="115">
        <v>32</v>
      </c>
      <c r="B35" s="117" t="s">
        <v>56</v>
      </c>
      <c r="C35" s="115">
        <v>0</v>
      </c>
      <c r="D35" s="115">
        <v>50</v>
      </c>
      <c r="E35" s="115">
        <v>2</v>
      </c>
      <c r="F35" s="115">
        <v>150</v>
      </c>
      <c r="G35" s="115">
        <f t="shared" si="0"/>
        <v>300</v>
      </c>
    </row>
    <row r="36" ht="15.5" spans="1:7">
      <c r="A36" s="115">
        <v>33</v>
      </c>
      <c r="B36" s="117" t="s">
        <v>57</v>
      </c>
      <c r="C36" s="115">
        <v>1</v>
      </c>
      <c r="D36" s="115">
        <v>50</v>
      </c>
      <c r="E36" s="115">
        <v>5</v>
      </c>
      <c r="F36" s="115">
        <v>150</v>
      </c>
      <c r="G36" s="115">
        <f t="shared" si="0"/>
        <v>800</v>
      </c>
    </row>
    <row r="37" ht="15.5" spans="1:7">
      <c r="A37" s="115">
        <v>34</v>
      </c>
      <c r="B37" s="117" t="s">
        <v>58</v>
      </c>
      <c r="C37" s="115">
        <v>2</v>
      </c>
      <c r="D37" s="115">
        <v>50</v>
      </c>
      <c r="E37" s="115">
        <v>3</v>
      </c>
      <c r="F37" s="115">
        <v>150</v>
      </c>
      <c r="G37" s="115">
        <f t="shared" si="0"/>
        <v>550</v>
      </c>
    </row>
    <row r="38" ht="15.5" spans="1:7">
      <c r="A38" s="115">
        <v>35</v>
      </c>
      <c r="B38" s="117" t="s">
        <v>59</v>
      </c>
      <c r="C38" s="115">
        <v>0</v>
      </c>
      <c r="D38" s="115">
        <v>50</v>
      </c>
      <c r="E38" s="115">
        <v>1</v>
      </c>
      <c r="F38" s="115">
        <v>150</v>
      </c>
      <c r="G38" s="115">
        <f t="shared" si="0"/>
        <v>150</v>
      </c>
    </row>
    <row r="39" ht="15.5" spans="1:7">
      <c r="A39" s="115">
        <v>36</v>
      </c>
      <c r="B39" s="117" t="s">
        <v>60</v>
      </c>
      <c r="C39" s="115">
        <v>0</v>
      </c>
      <c r="D39" s="115">
        <v>50</v>
      </c>
      <c r="E39" s="115">
        <v>2</v>
      </c>
      <c r="F39" s="115">
        <v>150</v>
      </c>
      <c r="G39" s="115">
        <f t="shared" si="0"/>
        <v>300</v>
      </c>
    </row>
    <row r="40" ht="15.5" spans="1:7">
      <c r="A40" s="115">
        <v>37</v>
      </c>
      <c r="B40" s="117" t="s">
        <v>61</v>
      </c>
      <c r="C40" s="115">
        <v>2</v>
      </c>
      <c r="D40" s="115">
        <v>50</v>
      </c>
      <c r="E40" s="115">
        <v>1</v>
      </c>
      <c r="F40" s="115">
        <v>150</v>
      </c>
      <c r="G40" s="115">
        <f t="shared" si="0"/>
        <v>250</v>
      </c>
    </row>
    <row r="41" ht="15.5" spans="1:7">
      <c r="A41" s="115">
        <v>38</v>
      </c>
      <c r="B41" s="117" t="s">
        <v>62</v>
      </c>
      <c r="C41" s="115">
        <v>0</v>
      </c>
      <c r="D41" s="115">
        <v>50</v>
      </c>
      <c r="E41" s="115">
        <v>2</v>
      </c>
      <c r="F41" s="115">
        <v>150</v>
      </c>
      <c r="G41" s="115">
        <f t="shared" si="0"/>
        <v>300</v>
      </c>
    </row>
    <row r="42" ht="15.5" spans="1:7">
      <c r="A42" s="115">
        <v>39</v>
      </c>
      <c r="B42" s="117" t="s">
        <v>63</v>
      </c>
      <c r="C42" s="115">
        <v>0</v>
      </c>
      <c r="D42" s="115">
        <v>50</v>
      </c>
      <c r="E42" s="115">
        <v>2</v>
      </c>
      <c r="F42" s="115">
        <v>150</v>
      </c>
      <c r="G42" s="115">
        <f t="shared" si="0"/>
        <v>300</v>
      </c>
    </row>
    <row r="43" ht="15.5" spans="1:7">
      <c r="A43" s="115">
        <v>40</v>
      </c>
      <c r="B43" s="117" t="s">
        <v>64</v>
      </c>
      <c r="C43" s="115">
        <v>0</v>
      </c>
      <c r="D43" s="115">
        <v>50</v>
      </c>
      <c r="E43" s="115">
        <v>1</v>
      </c>
      <c r="F43" s="115">
        <v>150</v>
      </c>
      <c r="G43" s="115">
        <f t="shared" si="0"/>
        <v>150</v>
      </c>
    </row>
    <row r="44" ht="15.5" spans="1:7">
      <c r="A44" s="115">
        <v>41</v>
      </c>
      <c r="B44" s="117" t="s">
        <v>65</v>
      </c>
      <c r="C44" s="115">
        <v>0</v>
      </c>
      <c r="D44" s="115">
        <v>50</v>
      </c>
      <c r="E44" s="115">
        <v>1</v>
      </c>
      <c r="F44" s="115">
        <v>150</v>
      </c>
      <c r="G44" s="115">
        <f t="shared" si="0"/>
        <v>150</v>
      </c>
    </row>
    <row r="45" ht="15.5" spans="1:7">
      <c r="A45" s="115">
        <v>42</v>
      </c>
      <c r="B45" s="117" t="s">
        <v>66</v>
      </c>
      <c r="C45" s="115">
        <v>0</v>
      </c>
      <c r="D45" s="115">
        <v>50</v>
      </c>
      <c r="E45" s="115">
        <v>4</v>
      </c>
      <c r="F45" s="115">
        <v>150</v>
      </c>
      <c r="G45" s="115">
        <f t="shared" si="0"/>
        <v>600</v>
      </c>
    </row>
    <row r="46" ht="15.5" spans="1:7">
      <c r="A46" s="115">
        <v>43</v>
      </c>
      <c r="B46" s="117" t="s">
        <v>67</v>
      </c>
      <c r="C46" s="115">
        <v>0</v>
      </c>
      <c r="D46" s="115">
        <v>50</v>
      </c>
      <c r="E46" s="115">
        <v>0</v>
      </c>
      <c r="F46" s="115">
        <v>150</v>
      </c>
      <c r="G46" s="115">
        <f t="shared" si="0"/>
        <v>0</v>
      </c>
    </row>
    <row r="47" ht="15.5" spans="1:7">
      <c r="A47" s="115">
        <v>44</v>
      </c>
      <c r="B47" s="117" t="s">
        <v>68</v>
      </c>
      <c r="C47" s="115">
        <v>0</v>
      </c>
      <c r="D47" s="115">
        <v>50</v>
      </c>
      <c r="E47" s="115">
        <v>2</v>
      </c>
      <c r="F47" s="115">
        <v>150</v>
      </c>
      <c r="G47" s="115">
        <f t="shared" si="0"/>
        <v>300</v>
      </c>
    </row>
    <row r="48" ht="15.5" spans="1:7">
      <c r="A48" s="115">
        <v>45</v>
      </c>
      <c r="B48" s="117" t="s">
        <v>69</v>
      </c>
      <c r="C48" s="115">
        <v>0</v>
      </c>
      <c r="D48" s="115">
        <v>50</v>
      </c>
      <c r="E48" s="115">
        <v>2</v>
      </c>
      <c r="F48" s="115">
        <v>150</v>
      </c>
      <c r="G48" s="115">
        <f t="shared" si="0"/>
        <v>300</v>
      </c>
    </row>
    <row r="49" ht="15.5" spans="1:7">
      <c r="A49" s="115">
        <v>46</v>
      </c>
      <c r="B49" s="117" t="s">
        <v>70</v>
      </c>
      <c r="C49" s="115">
        <v>0</v>
      </c>
      <c r="D49" s="115">
        <v>50</v>
      </c>
      <c r="E49" s="115">
        <v>3</v>
      </c>
      <c r="F49" s="115">
        <v>150</v>
      </c>
      <c r="G49" s="115">
        <f t="shared" si="0"/>
        <v>450</v>
      </c>
    </row>
    <row r="50" ht="15.5" spans="1:7">
      <c r="A50" s="115">
        <v>47</v>
      </c>
      <c r="B50" s="117" t="s">
        <v>71</v>
      </c>
      <c r="C50" s="115">
        <v>0</v>
      </c>
      <c r="D50" s="115">
        <v>50</v>
      </c>
      <c r="E50" s="115">
        <v>1</v>
      </c>
      <c r="F50" s="115">
        <v>150</v>
      </c>
      <c r="G50" s="115">
        <f t="shared" si="0"/>
        <v>150</v>
      </c>
    </row>
    <row r="51" ht="15.5" spans="1:7">
      <c r="A51" s="115">
        <v>48</v>
      </c>
      <c r="B51" s="118" t="s">
        <v>72</v>
      </c>
      <c r="C51" s="115">
        <v>0</v>
      </c>
      <c r="D51" s="115">
        <v>50</v>
      </c>
      <c r="E51" s="115">
        <v>2</v>
      </c>
      <c r="F51" s="115">
        <v>150</v>
      </c>
      <c r="G51" s="115">
        <f t="shared" si="0"/>
        <v>300</v>
      </c>
    </row>
    <row r="52" ht="15.5" spans="1:7">
      <c r="A52" s="115">
        <v>49</v>
      </c>
      <c r="B52" s="119" t="s">
        <v>73</v>
      </c>
      <c r="C52" s="115">
        <v>1</v>
      </c>
      <c r="D52" s="115">
        <v>50</v>
      </c>
      <c r="E52" s="115">
        <v>3</v>
      </c>
      <c r="F52" s="115">
        <v>150</v>
      </c>
      <c r="G52" s="115">
        <f t="shared" si="0"/>
        <v>500</v>
      </c>
    </row>
    <row r="53" ht="15.5" spans="1:7">
      <c r="A53" s="115">
        <v>50</v>
      </c>
      <c r="B53" s="119" t="s">
        <v>74</v>
      </c>
      <c r="C53" s="115">
        <v>0</v>
      </c>
      <c r="D53" s="115">
        <v>50</v>
      </c>
      <c r="E53" s="115">
        <v>4</v>
      </c>
      <c r="F53" s="115">
        <v>150</v>
      </c>
      <c r="G53" s="115">
        <f t="shared" si="0"/>
        <v>600</v>
      </c>
    </row>
    <row r="54" ht="15.5" spans="1:7">
      <c r="A54" s="115">
        <v>51</v>
      </c>
      <c r="B54" s="118" t="s">
        <v>75</v>
      </c>
      <c r="C54" s="115">
        <v>2</v>
      </c>
      <c r="D54" s="115">
        <v>50</v>
      </c>
      <c r="E54" s="115">
        <v>2</v>
      </c>
      <c r="F54" s="115">
        <v>150</v>
      </c>
      <c r="G54" s="115">
        <f t="shared" si="0"/>
        <v>400</v>
      </c>
    </row>
    <row r="55" ht="15.5" spans="1:7">
      <c r="A55" s="115">
        <v>52</v>
      </c>
      <c r="B55" s="118" t="s">
        <v>76</v>
      </c>
      <c r="C55" s="115">
        <v>2</v>
      </c>
      <c r="D55" s="115">
        <v>50</v>
      </c>
      <c r="E55" s="115">
        <v>2</v>
      </c>
      <c r="F55" s="115">
        <v>150</v>
      </c>
      <c r="G55" s="115">
        <f t="shared" si="0"/>
        <v>400</v>
      </c>
    </row>
    <row r="56" ht="15.5" spans="1:7">
      <c r="A56" s="115">
        <v>53</v>
      </c>
      <c r="B56" s="118" t="s">
        <v>77</v>
      </c>
      <c r="C56" s="115">
        <v>1</v>
      </c>
      <c r="D56" s="115">
        <v>50</v>
      </c>
      <c r="E56" s="115">
        <v>4</v>
      </c>
      <c r="F56" s="115">
        <v>150</v>
      </c>
      <c r="G56" s="115">
        <f t="shared" si="0"/>
        <v>650</v>
      </c>
    </row>
    <row r="57" ht="15.5" spans="1:7">
      <c r="A57" s="115">
        <v>54</v>
      </c>
      <c r="B57" s="118" t="s">
        <v>78</v>
      </c>
      <c r="C57" s="115">
        <v>2</v>
      </c>
      <c r="D57" s="115">
        <v>50</v>
      </c>
      <c r="E57" s="115">
        <v>2</v>
      </c>
      <c r="F57" s="115">
        <v>150</v>
      </c>
      <c r="G57" s="115">
        <f t="shared" si="0"/>
        <v>400</v>
      </c>
    </row>
    <row r="58" ht="15.5" spans="1:7">
      <c r="A58" s="115">
        <v>55</v>
      </c>
      <c r="B58" s="118" t="s">
        <v>79</v>
      </c>
      <c r="C58" s="115">
        <v>1</v>
      </c>
      <c r="D58" s="115">
        <v>50</v>
      </c>
      <c r="E58" s="115">
        <v>3</v>
      </c>
      <c r="F58" s="115">
        <v>150</v>
      </c>
      <c r="G58" s="115">
        <f t="shared" si="0"/>
        <v>500</v>
      </c>
    </row>
    <row r="59" ht="15.5" spans="1:7">
      <c r="A59" s="115">
        <v>56</v>
      </c>
      <c r="B59" s="118" t="s">
        <v>80</v>
      </c>
      <c r="C59" s="115">
        <v>2</v>
      </c>
      <c r="D59" s="115">
        <v>50</v>
      </c>
      <c r="E59" s="115">
        <v>2</v>
      </c>
      <c r="F59" s="115">
        <v>150</v>
      </c>
      <c r="G59" s="115">
        <f t="shared" si="0"/>
        <v>400</v>
      </c>
    </row>
    <row r="60" ht="15.5" spans="1:7">
      <c r="A60" s="115">
        <v>57</v>
      </c>
      <c r="B60" s="118" t="s">
        <v>81</v>
      </c>
      <c r="C60" s="115">
        <v>2</v>
      </c>
      <c r="D60" s="115">
        <v>50</v>
      </c>
      <c r="E60" s="115">
        <v>2</v>
      </c>
      <c r="F60" s="115">
        <v>150</v>
      </c>
      <c r="G60" s="115">
        <f t="shared" si="0"/>
        <v>400</v>
      </c>
    </row>
    <row r="61" ht="15.5" spans="1:7">
      <c r="A61" s="115">
        <v>58</v>
      </c>
      <c r="B61" s="118" t="s">
        <v>82</v>
      </c>
      <c r="C61" s="115">
        <v>1</v>
      </c>
      <c r="D61" s="115">
        <v>50</v>
      </c>
      <c r="E61" s="115">
        <v>3</v>
      </c>
      <c r="F61" s="115">
        <v>150</v>
      </c>
      <c r="G61" s="115">
        <f t="shared" si="0"/>
        <v>500</v>
      </c>
    </row>
    <row r="62" ht="15.5" spans="1:7">
      <c r="A62" s="115">
        <v>59</v>
      </c>
      <c r="B62" s="118" t="s">
        <v>83</v>
      </c>
      <c r="C62" s="115">
        <v>1</v>
      </c>
      <c r="D62" s="115">
        <v>50</v>
      </c>
      <c r="E62" s="115">
        <v>2</v>
      </c>
      <c r="F62" s="115">
        <v>150</v>
      </c>
      <c r="G62" s="115">
        <f t="shared" si="0"/>
        <v>350</v>
      </c>
    </row>
    <row r="63" ht="15.5" spans="1:7">
      <c r="A63" s="115">
        <v>60</v>
      </c>
      <c r="B63" s="118" t="s">
        <v>84</v>
      </c>
      <c r="C63" s="115">
        <v>1</v>
      </c>
      <c r="D63" s="115">
        <v>50</v>
      </c>
      <c r="E63" s="115">
        <v>1</v>
      </c>
      <c r="F63" s="115">
        <v>150</v>
      </c>
      <c r="G63" s="115">
        <f t="shared" si="0"/>
        <v>200</v>
      </c>
    </row>
    <row r="64" ht="15.5" spans="1:7">
      <c r="A64" s="115">
        <v>61</v>
      </c>
      <c r="B64" s="118" t="s">
        <v>85</v>
      </c>
      <c r="C64" s="115">
        <v>0</v>
      </c>
      <c r="D64" s="115">
        <v>50</v>
      </c>
      <c r="E64" s="115">
        <v>2</v>
      </c>
      <c r="F64" s="115">
        <v>150</v>
      </c>
      <c r="G64" s="115">
        <f t="shared" si="0"/>
        <v>300</v>
      </c>
    </row>
    <row r="65" ht="15.5" spans="1:7">
      <c r="A65" s="115">
        <v>62</v>
      </c>
      <c r="B65" s="120" t="s">
        <v>86</v>
      </c>
      <c r="C65" s="115">
        <v>0</v>
      </c>
      <c r="D65" s="115">
        <v>50</v>
      </c>
      <c r="E65" s="115">
        <v>2</v>
      </c>
      <c r="F65" s="115">
        <v>150</v>
      </c>
      <c r="G65" s="115">
        <f t="shared" si="0"/>
        <v>300</v>
      </c>
    </row>
    <row r="66" ht="15.5" spans="1:7">
      <c r="A66" s="115">
        <v>63</v>
      </c>
      <c r="B66" s="118" t="s">
        <v>87</v>
      </c>
      <c r="C66" s="115">
        <v>1</v>
      </c>
      <c r="D66" s="115">
        <v>50</v>
      </c>
      <c r="E66" s="115">
        <v>1</v>
      </c>
      <c r="F66" s="115">
        <v>150</v>
      </c>
      <c r="G66" s="115">
        <f t="shared" si="0"/>
        <v>200</v>
      </c>
    </row>
    <row r="67" ht="15.5" spans="1:7">
      <c r="A67" s="115">
        <v>64</v>
      </c>
      <c r="B67" s="118" t="s">
        <v>88</v>
      </c>
      <c r="C67" s="115">
        <v>0</v>
      </c>
      <c r="D67" s="115">
        <v>50</v>
      </c>
      <c r="E67" s="115">
        <v>2</v>
      </c>
      <c r="F67" s="115">
        <v>150</v>
      </c>
      <c r="G67" s="115">
        <f t="shared" si="0"/>
        <v>300</v>
      </c>
    </row>
    <row r="68" ht="15.5" spans="1:7">
      <c r="A68" s="115">
        <v>65</v>
      </c>
      <c r="B68" s="118" t="s">
        <v>89</v>
      </c>
      <c r="C68" s="115">
        <v>0</v>
      </c>
      <c r="D68" s="115">
        <v>50</v>
      </c>
      <c r="E68" s="115">
        <v>1</v>
      </c>
      <c r="F68" s="115">
        <v>150</v>
      </c>
      <c r="G68" s="115">
        <f t="shared" ref="G68:G131" si="1">C68*D68+E68*F68</f>
        <v>150</v>
      </c>
    </row>
    <row r="69" ht="15.5" spans="1:7">
      <c r="A69" s="115">
        <v>66</v>
      </c>
      <c r="B69" s="118" t="s">
        <v>90</v>
      </c>
      <c r="C69" s="115">
        <v>0</v>
      </c>
      <c r="D69" s="115">
        <v>50</v>
      </c>
      <c r="E69" s="115">
        <v>2</v>
      </c>
      <c r="F69" s="115">
        <v>150</v>
      </c>
      <c r="G69" s="115">
        <f t="shared" si="1"/>
        <v>300</v>
      </c>
    </row>
    <row r="70" ht="15.5" spans="1:7">
      <c r="A70" s="115">
        <v>67</v>
      </c>
      <c r="B70" s="118" t="s">
        <v>91</v>
      </c>
      <c r="C70" s="115">
        <v>0</v>
      </c>
      <c r="D70" s="115">
        <v>50</v>
      </c>
      <c r="E70" s="115">
        <v>2</v>
      </c>
      <c r="F70" s="115">
        <v>150</v>
      </c>
      <c r="G70" s="115">
        <f t="shared" si="1"/>
        <v>300</v>
      </c>
    </row>
    <row r="71" ht="15.5" spans="1:7">
      <c r="A71" s="115">
        <v>68</v>
      </c>
      <c r="B71" s="118" t="s">
        <v>92</v>
      </c>
      <c r="C71" s="115">
        <v>3</v>
      </c>
      <c r="D71" s="115">
        <v>50</v>
      </c>
      <c r="E71" s="115">
        <v>0</v>
      </c>
      <c r="F71" s="115">
        <v>150</v>
      </c>
      <c r="G71" s="115">
        <f t="shared" si="1"/>
        <v>150</v>
      </c>
    </row>
    <row r="72" ht="15.5" spans="1:7">
      <c r="A72" s="115">
        <v>69</v>
      </c>
      <c r="B72" s="118" t="s">
        <v>93</v>
      </c>
      <c r="C72" s="115">
        <v>0</v>
      </c>
      <c r="D72" s="115">
        <v>50</v>
      </c>
      <c r="E72" s="115">
        <v>2</v>
      </c>
      <c r="F72" s="115">
        <v>150</v>
      </c>
      <c r="G72" s="115">
        <f t="shared" si="1"/>
        <v>300</v>
      </c>
    </row>
    <row r="73" ht="15.5" spans="1:7">
      <c r="A73" s="115">
        <v>70</v>
      </c>
      <c r="B73" s="118" t="s">
        <v>94</v>
      </c>
      <c r="C73" s="115">
        <v>12</v>
      </c>
      <c r="D73" s="115">
        <v>50</v>
      </c>
      <c r="E73" s="115">
        <v>1</v>
      </c>
      <c r="F73" s="115">
        <v>150</v>
      </c>
      <c r="G73" s="115">
        <f t="shared" si="1"/>
        <v>750</v>
      </c>
    </row>
    <row r="74" ht="15.5" spans="1:7">
      <c r="A74" s="115">
        <v>71</v>
      </c>
      <c r="B74" s="118" t="s">
        <v>95</v>
      </c>
      <c r="C74" s="115">
        <v>5</v>
      </c>
      <c r="D74" s="115">
        <v>50</v>
      </c>
      <c r="E74" s="115">
        <v>0</v>
      </c>
      <c r="F74" s="115">
        <v>150</v>
      </c>
      <c r="G74" s="115">
        <f t="shared" si="1"/>
        <v>250</v>
      </c>
    </row>
    <row r="75" ht="15.5" spans="1:7">
      <c r="A75" s="115">
        <v>72</v>
      </c>
      <c r="B75" s="118" t="s">
        <v>96</v>
      </c>
      <c r="C75" s="115">
        <v>1</v>
      </c>
      <c r="D75" s="115">
        <v>50</v>
      </c>
      <c r="E75" s="115">
        <v>3</v>
      </c>
      <c r="F75" s="115">
        <v>150</v>
      </c>
      <c r="G75" s="115">
        <f t="shared" si="1"/>
        <v>500</v>
      </c>
    </row>
    <row r="76" ht="15.5" spans="1:7">
      <c r="A76" s="115">
        <v>73</v>
      </c>
      <c r="B76" s="118" t="s">
        <v>97</v>
      </c>
      <c r="C76" s="115">
        <v>0</v>
      </c>
      <c r="D76" s="115">
        <v>50</v>
      </c>
      <c r="E76" s="115">
        <v>3</v>
      </c>
      <c r="F76" s="115">
        <v>150</v>
      </c>
      <c r="G76" s="115">
        <f t="shared" si="1"/>
        <v>450</v>
      </c>
    </row>
    <row r="77" ht="15.5" spans="1:7">
      <c r="A77" s="115">
        <v>74</v>
      </c>
      <c r="B77" s="118" t="s">
        <v>98</v>
      </c>
      <c r="C77" s="115">
        <v>2</v>
      </c>
      <c r="D77" s="115">
        <v>50</v>
      </c>
      <c r="E77" s="115">
        <v>1</v>
      </c>
      <c r="F77" s="115">
        <v>150</v>
      </c>
      <c r="G77" s="115">
        <f t="shared" si="1"/>
        <v>250</v>
      </c>
    </row>
    <row r="78" ht="30" spans="1:7">
      <c r="A78" s="115">
        <v>75</v>
      </c>
      <c r="B78" s="118" t="s">
        <v>99</v>
      </c>
      <c r="C78" s="115">
        <v>25</v>
      </c>
      <c r="D78" s="115">
        <v>50</v>
      </c>
      <c r="E78" s="115">
        <v>0</v>
      </c>
      <c r="F78" s="115">
        <v>150</v>
      </c>
      <c r="G78" s="115">
        <f t="shared" si="1"/>
        <v>1250</v>
      </c>
    </row>
    <row r="79" ht="15.5" spans="1:7">
      <c r="A79" s="115">
        <v>76</v>
      </c>
      <c r="B79" s="118" t="s">
        <v>100</v>
      </c>
      <c r="C79" s="115">
        <v>12</v>
      </c>
      <c r="D79" s="115">
        <v>50</v>
      </c>
      <c r="E79" s="115">
        <v>0</v>
      </c>
      <c r="F79" s="115">
        <v>150</v>
      </c>
      <c r="G79" s="115">
        <f t="shared" si="1"/>
        <v>600</v>
      </c>
    </row>
    <row r="80" ht="15.5" spans="1:7">
      <c r="A80" s="115">
        <v>77</v>
      </c>
      <c r="B80" s="118" t="s">
        <v>101</v>
      </c>
      <c r="C80" s="115">
        <v>0</v>
      </c>
      <c r="D80" s="115">
        <v>50</v>
      </c>
      <c r="E80" s="115">
        <v>3</v>
      </c>
      <c r="F80" s="115">
        <v>150</v>
      </c>
      <c r="G80" s="115">
        <f t="shared" si="1"/>
        <v>450</v>
      </c>
    </row>
    <row r="81" ht="15.5" spans="1:7">
      <c r="A81" s="115">
        <v>78</v>
      </c>
      <c r="B81" s="118" t="s">
        <v>102</v>
      </c>
      <c r="C81" s="115">
        <v>1</v>
      </c>
      <c r="D81" s="115">
        <v>50</v>
      </c>
      <c r="E81" s="115">
        <v>2</v>
      </c>
      <c r="F81" s="115">
        <v>150</v>
      </c>
      <c r="G81" s="115">
        <f t="shared" si="1"/>
        <v>350</v>
      </c>
    </row>
    <row r="82" ht="15.5" spans="1:7">
      <c r="A82" s="115">
        <v>79</v>
      </c>
      <c r="B82" s="118" t="s">
        <v>103</v>
      </c>
      <c r="C82" s="115">
        <v>7</v>
      </c>
      <c r="D82" s="115">
        <v>50</v>
      </c>
      <c r="E82" s="115">
        <v>1</v>
      </c>
      <c r="F82" s="115">
        <v>150</v>
      </c>
      <c r="G82" s="115">
        <f t="shared" si="1"/>
        <v>500</v>
      </c>
    </row>
    <row r="83" ht="15.5" spans="1:7">
      <c r="A83" s="115">
        <v>80</v>
      </c>
      <c r="B83" s="118" t="s">
        <v>104</v>
      </c>
      <c r="C83" s="115">
        <v>0</v>
      </c>
      <c r="D83" s="115">
        <v>50</v>
      </c>
      <c r="E83" s="115">
        <v>3</v>
      </c>
      <c r="F83" s="115">
        <v>150</v>
      </c>
      <c r="G83" s="115">
        <f t="shared" si="1"/>
        <v>450</v>
      </c>
    </row>
    <row r="84" ht="15.5" spans="1:7">
      <c r="A84" s="115">
        <v>81</v>
      </c>
      <c r="B84" s="118" t="s">
        <v>105</v>
      </c>
      <c r="C84" s="115">
        <v>0</v>
      </c>
      <c r="D84" s="115">
        <v>50</v>
      </c>
      <c r="E84" s="115">
        <v>0</v>
      </c>
      <c r="F84" s="115">
        <v>150</v>
      </c>
      <c r="G84" s="115">
        <f t="shared" si="1"/>
        <v>0</v>
      </c>
    </row>
    <row r="85" ht="15.5" spans="1:7">
      <c r="A85" s="115">
        <v>82</v>
      </c>
      <c r="B85" s="118" t="s">
        <v>106</v>
      </c>
      <c r="C85" s="115">
        <v>0</v>
      </c>
      <c r="D85" s="115">
        <v>50</v>
      </c>
      <c r="E85" s="115">
        <v>0</v>
      </c>
      <c r="F85" s="115">
        <v>150</v>
      </c>
      <c r="G85" s="115">
        <f t="shared" si="1"/>
        <v>0</v>
      </c>
    </row>
    <row r="86" ht="15.5" spans="1:7">
      <c r="A86" s="115">
        <v>83</v>
      </c>
      <c r="B86" s="118" t="s">
        <v>107</v>
      </c>
      <c r="C86" s="115">
        <v>0</v>
      </c>
      <c r="D86" s="115">
        <v>50</v>
      </c>
      <c r="E86" s="115">
        <v>0</v>
      </c>
      <c r="F86" s="115">
        <v>150</v>
      </c>
      <c r="G86" s="115">
        <f t="shared" si="1"/>
        <v>0</v>
      </c>
    </row>
    <row r="87" ht="15.5" spans="1:7">
      <c r="A87" s="115">
        <v>84</v>
      </c>
      <c r="B87" s="118" t="s">
        <v>108</v>
      </c>
      <c r="C87" s="115">
        <v>0</v>
      </c>
      <c r="D87" s="115">
        <v>50</v>
      </c>
      <c r="E87" s="115">
        <v>1</v>
      </c>
      <c r="F87" s="115">
        <v>150</v>
      </c>
      <c r="G87" s="115">
        <f t="shared" si="1"/>
        <v>150</v>
      </c>
    </row>
    <row r="88" ht="15.5" spans="1:7">
      <c r="A88" s="115">
        <v>85</v>
      </c>
      <c r="B88" s="118" t="s">
        <v>109</v>
      </c>
      <c r="C88" s="115">
        <v>0</v>
      </c>
      <c r="D88" s="115">
        <v>50</v>
      </c>
      <c r="E88" s="115">
        <v>3</v>
      </c>
      <c r="F88" s="115">
        <v>150</v>
      </c>
      <c r="G88" s="115">
        <f t="shared" si="1"/>
        <v>450</v>
      </c>
    </row>
    <row r="89" ht="15.5" spans="1:7">
      <c r="A89" s="115">
        <v>86</v>
      </c>
      <c r="B89" s="118" t="s">
        <v>110</v>
      </c>
      <c r="C89" s="115">
        <v>5</v>
      </c>
      <c r="D89" s="115">
        <v>50</v>
      </c>
      <c r="E89" s="115">
        <v>0</v>
      </c>
      <c r="F89" s="115">
        <v>150</v>
      </c>
      <c r="G89" s="115">
        <f t="shared" si="1"/>
        <v>250</v>
      </c>
    </row>
    <row r="90" ht="15.5" spans="1:7">
      <c r="A90" s="115">
        <v>87</v>
      </c>
      <c r="B90" s="118" t="s">
        <v>111</v>
      </c>
      <c r="C90" s="115">
        <v>0</v>
      </c>
      <c r="D90" s="115">
        <v>50</v>
      </c>
      <c r="E90" s="115">
        <v>0</v>
      </c>
      <c r="F90" s="115">
        <v>150</v>
      </c>
      <c r="G90" s="115">
        <f t="shared" si="1"/>
        <v>0</v>
      </c>
    </row>
    <row r="91" ht="15.5" spans="1:7">
      <c r="A91" s="115">
        <v>88</v>
      </c>
      <c r="B91" s="118" t="s">
        <v>112</v>
      </c>
      <c r="C91" s="115">
        <v>0</v>
      </c>
      <c r="D91" s="115">
        <v>50</v>
      </c>
      <c r="E91" s="115">
        <v>0</v>
      </c>
      <c r="F91" s="115">
        <v>150</v>
      </c>
      <c r="G91" s="115">
        <f t="shared" si="1"/>
        <v>0</v>
      </c>
    </row>
    <row r="92" ht="15.5" spans="1:7">
      <c r="A92" s="115">
        <v>89</v>
      </c>
      <c r="B92" s="118" t="s">
        <v>113</v>
      </c>
      <c r="C92" s="115">
        <v>0</v>
      </c>
      <c r="D92" s="115">
        <v>50</v>
      </c>
      <c r="E92" s="115">
        <v>0</v>
      </c>
      <c r="F92" s="115">
        <v>150</v>
      </c>
      <c r="G92" s="115">
        <f t="shared" si="1"/>
        <v>0</v>
      </c>
    </row>
    <row r="93" ht="15.5" spans="1:7">
      <c r="A93" s="115">
        <v>90</v>
      </c>
      <c r="B93" s="118" t="s">
        <v>114</v>
      </c>
      <c r="C93" s="115">
        <v>0</v>
      </c>
      <c r="D93" s="115">
        <v>50</v>
      </c>
      <c r="E93" s="115">
        <v>0</v>
      </c>
      <c r="F93" s="115">
        <v>150</v>
      </c>
      <c r="G93" s="115">
        <f t="shared" si="1"/>
        <v>0</v>
      </c>
    </row>
    <row r="94" ht="15.5" spans="1:7">
      <c r="A94" s="115">
        <v>91</v>
      </c>
      <c r="B94" s="118" t="s">
        <v>115</v>
      </c>
      <c r="C94" s="115">
        <v>0</v>
      </c>
      <c r="D94" s="115">
        <v>50</v>
      </c>
      <c r="E94" s="115">
        <v>0</v>
      </c>
      <c r="F94" s="115">
        <v>150</v>
      </c>
      <c r="G94" s="115">
        <f t="shared" si="1"/>
        <v>0</v>
      </c>
    </row>
    <row r="95" ht="15.5" spans="1:7">
      <c r="A95" s="115">
        <v>92</v>
      </c>
      <c r="B95" s="118" t="s">
        <v>116</v>
      </c>
      <c r="C95" s="115">
        <v>11</v>
      </c>
      <c r="D95" s="115">
        <v>50</v>
      </c>
      <c r="E95" s="115">
        <v>1</v>
      </c>
      <c r="F95" s="115">
        <v>150</v>
      </c>
      <c r="G95" s="115">
        <f t="shared" si="1"/>
        <v>700</v>
      </c>
    </row>
    <row r="96" ht="15.5" spans="1:7">
      <c r="A96" s="115">
        <v>93</v>
      </c>
      <c r="B96" s="118" t="s">
        <v>117</v>
      </c>
      <c r="C96" s="115">
        <v>0</v>
      </c>
      <c r="D96" s="115">
        <v>50</v>
      </c>
      <c r="E96" s="115">
        <v>6</v>
      </c>
      <c r="F96" s="115">
        <v>150</v>
      </c>
      <c r="G96" s="115">
        <f t="shared" si="1"/>
        <v>900</v>
      </c>
    </row>
    <row r="97" ht="15.5" spans="1:7">
      <c r="A97" s="115">
        <v>94</v>
      </c>
      <c r="B97" s="118" t="s">
        <v>118</v>
      </c>
      <c r="C97" s="115">
        <v>0</v>
      </c>
      <c r="D97" s="115">
        <v>50</v>
      </c>
      <c r="E97" s="115">
        <v>0</v>
      </c>
      <c r="F97" s="115">
        <v>150</v>
      </c>
      <c r="G97" s="115">
        <f t="shared" si="1"/>
        <v>0</v>
      </c>
    </row>
    <row r="98" ht="15.5" spans="1:7">
      <c r="A98" s="115">
        <v>95</v>
      </c>
      <c r="B98" s="118" t="s">
        <v>119</v>
      </c>
      <c r="C98" s="115">
        <v>0</v>
      </c>
      <c r="D98" s="115">
        <v>50</v>
      </c>
      <c r="E98" s="115">
        <v>3</v>
      </c>
      <c r="F98" s="115">
        <v>150</v>
      </c>
      <c r="G98" s="115">
        <f t="shared" si="1"/>
        <v>450</v>
      </c>
    </row>
    <row r="99" ht="15.5" spans="1:7">
      <c r="A99" s="115">
        <v>96</v>
      </c>
      <c r="B99" s="118" t="s">
        <v>120</v>
      </c>
      <c r="C99" s="115">
        <v>0</v>
      </c>
      <c r="D99" s="115">
        <v>50</v>
      </c>
      <c r="E99" s="115">
        <v>2</v>
      </c>
      <c r="F99" s="115">
        <v>150</v>
      </c>
      <c r="G99" s="115">
        <f t="shared" si="1"/>
        <v>300</v>
      </c>
    </row>
    <row r="100" ht="15.5" spans="1:7">
      <c r="A100" s="115">
        <v>97</v>
      </c>
      <c r="B100" s="118" t="s">
        <v>121</v>
      </c>
      <c r="C100" s="115">
        <v>0</v>
      </c>
      <c r="D100" s="115">
        <v>50</v>
      </c>
      <c r="E100" s="115">
        <v>2</v>
      </c>
      <c r="F100" s="115">
        <v>150</v>
      </c>
      <c r="G100" s="115">
        <f t="shared" si="1"/>
        <v>300</v>
      </c>
    </row>
    <row r="101" ht="15.5" spans="1:7">
      <c r="A101" s="115">
        <v>98</v>
      </c>
      <c r="B101" s="118" t="s">
        <v>122</v>
      </c>
      <c r="C101" s="115">
        <v>0</v>
      </c>
      <c r="D101" s="115">
        <v>50</v>
      </c>
      <c r="E101" s="115">
        <v>2</v>
      </c>
      <c r="F101" s="115">
        <v>150</v>
      </c>
      <c r="G101" s="115">
        <f t="shared" si="1"/>
        <v>300</v>
      </c>
    </row>
    <row r="102" ht="15.5" spans="1:7">
      <c r="A102" s="115">
        <v>99</v>
      </c>
      <c r="B102" s="118" t="s">
        <v>123</v>
      </c>
      <c r="C102" s="115">
        <v>0</v>
      </c>
      <c r="D102" s="115">
        <v>50</v>
      </c>
      <c r="E102" s="115">
        <v>1</v>
      </c>
      <c r="F102" s="115">
        <v>150</v>
      </c>
      <c r="G102" s="115">
        <f t="shared" si="1"/>
        <v>150</v>
      </c>
    </row>
    <row r="103" ht="15.5" spans="1:7">
      <c r="A103" s="115">
        <v>100</v>
      </c>
      <c r="B103" s="118" t="s">
        <v>124</v>
      </c>
      <c r="C103" s="115">
        <v>0</v>
      </c>
      <c r="D103" s="115">
        <v>50</v>
      </c>
      <c r="E103" s="115">
        <v>0</v>
      </c>
      <c r="F103" s="115">
        <v>150</v>
      </c>
      <c r="G103" s="115">
        <f t="shared" si="1"/>
        <v>0</v>
      </c>
    </row>
    <row r="104" ht="15.5" spans="1:7">
      <c r="A104" s="115">
        <v>101</v>
      </c>
      <c r="B104" s="118" t="s">
        <v>125</v>
      </c>
      <c r="C104" s="115">
        <v>0</v>
      </c>
      <c r="D104" s="115">
        <v>50</v>
      </c>
      <c r="E104" s="115">
        <v>2</v>
      </c>
      <c r="F104" s="115">
        <v>150</v>
      </c>
      <c r="G104" s="115">
        <f t="shared" si="1"/>
        <v>300</v>
      </c>
    </row>
    <row r="105" ht="15.5" spans="1:7">
      <c r="A105" s="115">
        <v>102</v>
      </c>
      <c r="B105" s="118" t="s">
        <v>126</v>
      </c>
      <c r="C105" s="115">
        <v>0</v>
      </c>
      <c r="D105" s="115">
        <v>50</v>
      </c>
      <c r="E105" s="115">
        <v>3</v>
      </c>
      <c r="F105" s="115">
        <v>150</v>
      </c>
      <c r="G105" s="115">
        <f t="shared" si="1"/>
        <v>450</v>
      </c>
    </row>
    <row r="106" ht="15.5" spans="1:7">
      <c r="A106" s="115">
        <v>103</v>
      </c>
      <c r="B106" s="118" t="s">
        <v>127</v>
      </c>
      <c r="C106" s="115">
        <v>0</v>
      </c>
      <c r="D106" s="115">
        <v>50</v>
      </c>
      <c r="E106" s="115">
        <v>1</v>
      </c>
      <c r="F106" s="115">
        <v>150</v>
      </c>
      <c r="G106" s="115">
        <f t="shared" si="1"/>
        <v>150</v>
      </c>
    </row>
    <row r="107" ht="15.5" spans="1:7">
      <c r="A107" s="115">
        <v>104</v>
      </c>
      <c r="B107" s="118" t="s">
        <v>128</v>
      </c>
      <c r="C107" s="115">
        <v>0</v>
      </c>
      <c r="D107" s="115">
        <v>50</v>
      </c>
      <c r="E107" s="115">
        <v>2</v>
      </c>
      <c r="F107" s="115">
        <v>150</v>
      </c>
      <c r="G107" s="115">
        <f t="shared" si="1"/>
        <v>300</v>
      </c>
    </row>
    <row r="108" ht="15.5" spans="1:7">
      <c r="A108" s="115">
        <v>105</v>
      </c>
      <c r="B108" s="118" t="s">
        <v>129</v>
      </c>
      <c r="C108" s="115">
        <v>4</v>
      </c>
      <c r="D108" s="115">
        <v>50</v>
      </c>
      <c r="E108" s="115">
        <v>2</v>
      </c>
      <c r="F108" s="115">
        <v>150</v>
      </c>
      <c r="G108" s="115">
        <f t="shared" si="1"/>
        <v>500</v>
      </c>
    </row>
    <row r="109" ht="15.5" spans="1:7">
      <c r="A109" s="115">
        <v>106</v>
      </c>
      <c r="B109" s="118" t="s">
        <v>130</v>
      </c>
      <c r="C109" s="115">
        <v>0</v>
      </c>
      <c r="D109" s="115">
        <v>50</v>
      </c>
      <c r="E109" s="115">
        <v>0</v>
      </c>
      <c r="F109" s="115">
        <v>150</v>
      </c>
      <c r="G109" s="115">
        <f t="shared" si="1"/>
        <v>0</v>
      </c>
    </row>
    <row r="110" ht="15.5" spans="1:7">
      <c r="A110" s="115">
        <v>107</v>
      </c>
      <c r="B110" s="118" t="s">
        <v>131</v>
      </c>
      <c r="C110" s="115">
        <v>9</v>
      </c>
      <c r="D110" s="115">
        <v>50</v>
      </c>
      <c r="E110" s="115">
        <v>1</v>
      </c>
      <c r="F110" s="115">
        <v>150</v>
      </c>
      <c r="G110" s="115">
        <f t="shared" si="1"/>
        <v>600</v>
      </c>
    </row>
    <row r="111" ht="15.5" spans="1:7">
      <c r="A111" s="115">
        <v>108</v>
      </c>
      <c r="B111" s="118" t="s">
        <v>132</v>
      </c>
      <c r="C111" s="115">
        <v>6</v>
      </c>
      <c r="D111" s="115">
        <v>50</v>
      </c>
      <c r="E111" s="115">
        <v>1</v>
      </c>
      <c r="F111" s="115">
        <v>150</v>
      </c>
      <c r="G111" s="115">
        <f t="shared" si="1"/>
        <v>450</v>
      </c>
    </row>
    <row r="112" ht="15.5" spans="1:7">
      <c r="A112" s="115">
        <v>109</v>
      </c>
      <c r="B112" s="118" t="s">
        <v>133</v>
      </c>
      <c r="C112" s="115">
        <v>8</v>
      </c>
      <c r="D112" s="115">
        <v>50</v>
      </c>
      <c r="E112" s="115">
        <v>1</v>
      </c>
      <c r="F112" s="115">
        <v>150</v>
      </c>
      <c r="G112" s="115">
        <f t="shared" si="1"/>
        <v>550</v>
      </c>
    </row>
    <row r="113" ht="15.5" spans="1:7">
      <c r="A113" s="115">
        <v>110</v>
      </c>
      <c r="B113" s="118" t="s">
        <v>134</v>
      </c>
      <c r="C113" s="115">
        <v>1</v>
      </c>
      <c r="D113" s="115">
        <v>50</v>
      </c>
      <c r="E113" s="115">
        <v>1</v>
      </c>
      <c r="F113" s="115">
        <v>150</v>
      </c>
      <c r="G113" s="115">
        <f t="shared" si="1"/>
        <v>200</v>
      </c>
    </row>
    <row r="114" ht="15.5" spans="1:7">
      <c r="A114" s="115">
        <v>111</v>
      </c>
      <c r="B114" s="118" t="s">
        <v>135</v>
      </c>
      <c r="C114" s="115">
        <v>0</v>
      </c>
      <c r="D114" s="115">
        <v>50</v>
      </c>
      <c r="E114" s="115">
        <v>3</v>
      </c>
      <c r="F114" s="115">
        <v>150</v>
      </c>
      <c r="G114" s="115">
        <f t="shared" si="1"/>
        <v>450</v>
      </c>
    </row>
    <row r="115" ht="15.5" spans="1:7">
      <c r="A115" s="115">
        <v>112</v>
      </c>
      <c r="B115" s="118" t="s">
        <v>136</v>
      </c>
      <c r="C115" s="115">
        <v>1</v>
      </c>
      <c r="D115" s="115">
        <v>50</v>
      </c>
      <c r="E115" s="115">
        <v>4</v>
      </c>
      <c r="F115" s="115">
        <v>150</v>
      </c>
      <c r="G115" s="115">
        <f t="shared" si="1"/>
        <v>650</v>
      </c>
    </row>
    <row r="116" ht="15.5" spans="1:7">
      <c r="A116" s="115">
        <v>113</v>
      </c>
      <c r="B116" s="118" t="s">
        <v>137</v>
      </c>
      <c r="C116" s="115">
        <v>2</v>
      </c>
      <c r="D116" s="115">
        <v>50</v>
      </c>
      <c r="E116" s="115">
        <v>4</v>
      </c>
      <c r="F116" s="115">
        <v>150</v>
      </c>
      <c r="G116" s="115">
        <f t="shared" si="1"/>
        <v>700</v>
      </c>
    </row>
    <row r="117" ht="15.5" spans="1:7">
      <c r="A117" s="115">
        <v>114</v>
      </c>
      <c r="B117" s="118" t="s">
        <v>138</v>
      </c>
      <c r="C117" s="115">
        <v>1</v>
      </c>
      <c r="D117" s="115">
        <v>50</v>
      </c>
      <c r="E117" s="115">
        <v>5</v>
      </c>
      <c r="F117" s="115">
        <v>150</v>
      </c>
      <c r="G117" s="115">
        <f t="shared" si="1"/>
        <v>800</v>
      </c>
    </row>
    <row r="118" ht="15.5" spans="1:7">
      <c r="A118" s="115">
        <v>115</v>
      </c>
      <c r="B118" s="118" t="s">
        <v>139</v>
      </c>
      <c r="C118" s="115">
        <v>39</v>
      </c>
      <c r="D118" s="115">
        <v>50</v>
      </c>
      <c r="E118" s="115">
        <v>0</v>
      </c>
      <c r="F118" s="115">
        <v>150</v>
      </c>
      <c r="G118" s="115">
        <f t="shared" si="1"/>
        <v>1950</v>
      </c>
    </row>
    <row r="119" ht="15.5" spans="1:7">
      <c r="A119" s="115">
        <v>116</v>
      </c>
      <c r="B119" s="118" t="s">
        <v>140</v>
      </c>
      <c r="C119" s="115">
        <v>30</v>
      </c>
      <c r="D119" s="115">
        <v>50</v>
      </c>
      <c r="E119" s="115">
        <v>0</v>
      </c>
      <c r="F119" s="115">
        <v>150</v>
      </c>
      <c r="G119" s="115">
        <f t="shared" si="1"/>
        <v>1500</v>
      </c>
    </row>
    <row r="120" ht="15.5" spans="1:7">
      <c r="A120" s="115">
        <v>117</v>
      </c>
      <c r="B120" s="118" t="s">
        <v>141</v>
      </c>
      <c r="C120" s="115">
        <v>11</v>
      </c>
      <c r="D120" s="115">
        <v>50</v>
      </c>
      <c r="E120" s="115">
        <v>0</v>
      </c>
      <c r="F120" s="115">
        <v>150</v>
      </c>
      <c r="G120" s="115">
        <f t="shared" si="1"/>
        <v>550</v>
      </c>
    </row>
    <row r="121" ht="15.5" spans="1:7">
      <c r="A121" s="115">
        <v>118</v>
      </c>
      <c r="B121" s="118" t="s">
        <v>142</v>
      </c>
      <c r="C121" s="115">
        <v>1</v>
      </c>
      <c r="D121" s="115">
        <v>50</v>
      </c>
      <c r="E121" s="115">
        <v>5</v>
      </c>
      <c r="F121" s="115">
        <v>150</v>
      </c>
      <c r="G121" s="115">
        <f t="shared" si="1"/>
        <v>800</v>
      </c>
    </row>
    <row r="122" ht="30" spans="1:7">
      <c r="A122" s="115">
        <v>119</v>
      </c>
      <c r="B122" s="118" t="s">
        <v>143</v>
      </c>
      <c r="C122" s="115">
        <v>0</v>
      </c>
      <c r="D122" s="115">
        <v>50</v>
      </c>
      <c r="E122" s="115">
        <v>2</v>
      </c>
      <c r="F122" s="115">
        <v>150</v>
      </c>
      <c r="G122" s="115">
        <f t="shared" si="1"/>
        <v>300</v>
      </c>
    </row>
    <row r="123" ht="15.5" spans="1:7">
      <c r="A123" s="115">
        <v>120</v>
      </c>
      <c r="B123" s="118" t="s">
        <v>144</v>
      </c>
      <c r="C123" s="115">
        <v>0</v>
      </c>
      <c r="D123" s="115">
        <v>50</v>
      </c>
      <c r="E123" s="115">
        <v>2</v>
      </c>
      <c r="F123" s="115">
        <v>150</v>
      </c>
      <c r="G123" s="115">
        <f t="shared" si="1"/>
        <v>300</v>
      </c>
    </row>
    <row r="124" ht="15.5" spans="1:7">
      <c r="A124" s="115">
        <v>121</v>
      </c>
      <c r="B124" s="118" t="s">
        <v>145</v>
      </c>
      <c r="C124" s="115">
        <v>0</v>
      </c>
      <c r="D124" s="115">
        <v>50</v>
      </c>
      <c r="E124" s="115">
        <v>2</v>
      </c>
      <c r="F124" s="115">
        <v>150</v>
      </c>
      <c r="G124" s="115">
        <f t="shared" si="1"/>
        <v>300</v>
      </c>
    </row>
    <row r="125" ht="15.5" spans="1:7">
      <c r="A125" s="115">
        <v>122</v>
      </c>
      <c r="B125" s="118" t="s">
        <v>146</v>
      </c>
      <c r="C125" s="115">
        <v>2</v>
      </c>
      <c r="D125" s="115">
        <v>50</v>
      </c>
      <c r="E125" s="115">
        <v>2</v>
      </c>
      <c r="F125" s="115">
        <v>150</v>
      </c>
      <c r="G125" s="115">
        <f t="shared" si="1"/>
        <v>400</v>
      </c>
    </row>
    <row r="126" ht="15.5" spans="1:7">
      <c r="A126" s="115">
        <v>123</v>
      </c>
      <c r="B126" s="118" t="s">
        <v>147</v>
      </c>
      <c r="C126" s="115">
        <v>0</v>
      </c>
      <c r="D126" s="115">
        <v>50</v>
      </c>
      <c r="E126" s="115">
        <v>1</v>
      </c>
      <c r="F126" s="115">
        <v>150</v>
      </c>
      <c r="G126" s="115">
        <f t="shared" si="1"/>
        <v>150</v>
      </c>
    </row>
    <row r="127" ht="15.5" spans="1:7">
      <c r="A127" s="115">
        <v>124</v>
      </c>
      <c r="B127" s="118" t="s">
        <v>148</v>
      </c>
      <c r="C127" s="115">
        <v>4</v>
      </c>
      <c r="D127" s="115">
        <v>50</v>
      </c>
      <c r="E127" s="115">
        <v>3</v>
      </c>
      <c r="F127" s="115">
        <v>150</v>
      </c>
      <c r="G127" s="115">
        <f t="shared" si="1"/>
        <v>650</v>
      </c>
    </row>
    <row r="128" ht="15.5" spans="1:7">
      <c r="A128" s="115">
        <v>125</v>
      </c>
      <c r="B128" s="118" t="s">
        <v>149</v>
      </c>
      <c r="C128" s="115">
        <v>0</v>
      </c>
      <c r="D128" s="115">
        <v>50</v>
      </c>
      <c r="E128" s="115">
        <v>1</v>
      </c>
      <c r="F128" s="115">
        <v>150</v>
      </c>
      <c r="G128" s="115">
        <f t="shared" si="1"/>
        <v>150</v>
      </c>
    </row>
    <row r="129" ht="15.5" spans="1:7">
      <c r="A129" s="115">
        <v>126</v>
      </c>
      <c r="B129" s="118" t="s">
        <v>150</v>
      </c>
      <c r="C129" s="115">
        <v>7</v>
      </c>
      <c r="D129" s="115">
        <v>50</v>
      </c>
      <c r="E129" s="115">
        <v>1</v>
      </c>
      <c r="F129" s="115">
        <v>150</v>
      </c>
      <c r="G129" s="115">
        <f t="shared" si="1"/>
        <v>500</v>
      </c>
    </row>
    <row r="130" ht="15.5" spans="1:7">
      <c r="A130" s="115">
        <v>127</v>
      </c>
      <c r="B130" s="118" t="s">
        <v>151</v>
      </c>
      <c r="C130" s="115">
        <v>6</v>
      </c>
      <c r="D130" s="115">
        <v>50</v>
      </c>
      <c r="E130" s="115">
        <v>1</v>
      </c>
      <c r="F130" s="115">
        <v>150</v>
      </c>
      <c r="G130" s="115">
        <f t="shared" si="1"/>
        <v>450</v>
      </c>
    </row>
    <row r="131" ht="15.5" spans="1:7">
      <c r="A131" s="115">
        <v>128</v>
      </c>
      <c r="B131" s="118" t="s">
        <v>152</v>
      </c>
      <c r="C131" s="115">
        <v>23</v>
      </c>
      <c r="D131" s="115">
        <v>50</v>
      </c>
      <c r="E131" s="115">
        <v>1</v>
      </c>
      <c r="F131" s="115">
        <v>150</v>
      </c>
      <c r="G131" s="115">
        <f t="shared" si="1"/>
        <v>1300</v>
      </c>
    </row>
    <row r="132" ht="15.5" spans="1:7">
      <c r="A132" s="115">
        <v>129</v>
      </c>
      <c r="B132" s="116" t="s">
        <v>153</v>
      </c>
      <c r="C132" s="115">
        <v>0</v>
      </c>
      <c r="D132" s="115">
        <v>50</v>
      </c>
      <c r="E132" s="115">
        <v>1</v>
      </c>
      <c r="F132" s="115">
        <v>150</v>
      </c>
      <c r="G132" s="115">
        <f>C132*D132+E132*F132</f>
        <v>150</v>
      </c>
    </row>
    <row r="133" ht="15.5" spans="1:7">
      <c r="A133" s="121" t="s">
        <v>154</v>
      </c>
      <c r="B133" s="122"/>
      <c r="C133" s="115">
        <f t="shared" ref="C133:G133" si="2">SUM(C4:C132)</f>
        <v>277</v>
      </c>
      <c r="D133" s="116" t="s">
        <v>155</v>
      </c>
      <c r="E133" s="115">
        <f t="shared" si="2"/>
        <v>247</v>
      </c>
      <c r="F133" s="116" t="s">
        <v>155</v>
      </c>
      <c r="G133" s="115">
        <f t="shared" si="2"/>
        <v>50900</v>
      </c>
    </row>
  </sheetData>
  <mergeCells count="7">
    <mergeCell ref="A1:G1"/>
    <mergeCell ref="C2:D2"/>
    <mergeCell ref="E2:F2"/>
    <mergeCell ref="A133:B133"/>
    <mergeCell ref="A2:A3"/>
    <mergeCell ref="B2:B3"/>
    <mergeCell ref="G2:G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J20" sqref="I20:J20"/>
    </sheetView>
  </sheetViews>
  <sheetFormatPr defaultColWidth="9" defaultRowHeight="14" outlineLevelCol="4"/>
  <sheetData>
    <row r="1" ht="25.5" spans="1:5">
      <c r="A1" s="107" t="s">
        <v>156</v>
      </c>
      <c r="B1" s="108"/>
      <c r="C1" s="108"/>
      <c r="D1" s="108"/>
      <c r="E1" s="108"/>
    </row>
    <row r="2" ht="17.5" spans="1:5">
      <c r="A2" s="109" t="s">
        <v>3</v>
      </c>
      <c r="B2" s="109" t="s">
        <v>157</v>
      </c>
      <c r="C2" s="109" t="s">
        <v>158</v>
      </c>
      <c r="D2" s="109" t="s">
        <v>23</v>
      </c>
      <c r="E2" s="109" t="s">
        <v>159</v>
      </c>
    </row>
    <row r="3" ht="17.5" spans="1:5">
      <c r="A3" s="110">
        <v>1</v>
      </c>
      <c r="B3" s="109" t="s">
        <v>160</v>
      </c>
      <c r="C3" s="110">
        <v>120</v>
      </c>
      <c r="D3" s="110">
        <v>6</v>
      </c>
      <c r="E3" s="110">
        <f t="shared" ref="E3:E14" si="0">C3*D3</f>
        <v>720</v>
      </c>
    </row>
    <row r="4" ht="17.5" spans="1:5">
      <c r="A4" s="110">
        <v>2</v>
      </c>
      <c r="B4" s="109" t="s">
        <v>161</v>
      </c>
      <c r="C4" s="110">
        <v>120</v>
      </c>
      <c r="D4" s="110">
        <v>1</v>
      </c>
      <c r="E4" s="110">
        <f t="shared" si="0"/>
        <v>120</v>
      </c>
    </row>
    <row r="5" ht="17.5" spans="1:5">
      <c r="A5" s="110">
        <v>3</v>
      </c>
      <c r="B5" s="109" t="s">
        <v>162</v>
      </c>
      <c r="C5" s="110">
        <v>120</v>
      </c>
      <c r="D5" s="110">
        <v>4</v>
      </c>
      <c r="E5" s="110">
        <f t="shared" si="0"/>
        <v>480</v>
      </c>
    </row>
    <row r="6" ht="17.5" spans="1:5">
      <c r="A6" s="110">
        <v>4</v>
      </c>
      <c r="B6" s="109" t="s">
        <v>163</v>
      </c>
      <c r="C6" s="110">
        <v>120</v>
      </c>
      <c r="D6" s="110">
        <v>1</v>
      </c>
      <c r="E6" s="110">
        <f t="shared" si="0"/>
        <v>120</v>
      </c>
    </row>
    <row r="7" ht="17.5" spans="1:5">
      <c r="A7" s="110">
        <v>5</v>
      </c>
      <c r="B7" s="109" t="s">
        <v>164</v>
      </c>
      <c r="C7" s="110">
        <v>120</v>
      </c>
      <c r="D7" s="110">
        <v>3</v>
      </c>
      <c r="E7" s="110">
        <f t="shared" si="0"/>
        <v>360</v>
      </c>
    </row>
    <row r="8" ht="17.5" spans="1:5">
      <c r="A8" s="110">
        <v>6</v>
      </c>
      <c r="B8" s="109" t="s">
        <v>165</v>
      </c>
      <c r="C8" s="110">
        <v>120</v>
      </c>
      <c r="D8" s="110">
        <v>4</v>
      </c>
      <c r="E8" s="110">
        <f t="shared" si="0"/>
        <v>480</v>
      </c>
    </row>
    <row r="9" ht="17.5" spans="1:5">
      <c r="A9" s="110">
        <v>7</v>
      </c>
      <c r="B9" s="109" t="s">
        <v>166</v>
      </c>
      <c r="C9" s="110">
        <v>120</v>
      </c>
      <c r="D9" s="110">
        <v>17</v>
      </c>
      <c r="E9" s="110">
        <f t="shared" si="0"/>
        <v>2040</v>
      </c>
    </row>
    <row r="10" ht="17.5" spans="1:5">
      <c r="A10" s="110">
        <v>8</v>
      </c>
      <c r="B10" s="109" t="s">
        <v>167</v>
      </c>
      <c r="C10" s="110">
        <v>120</v>
      </c>
      <c r="D10" s="110">
        <v>2</v>
      </c>
      <c r="E10" s="110">
        <f t="shared" si="0"/>
        <v>240</v>
      </c>
    </row>
    <row r="11" ht="17.5" spans="1:5">
      <c r="A11" s="110">
        <v>9</v>
      </c>
      <c r="B11" s="109" t="s">
        <v>168</v>
      </c>
      <c r="C11" s="110">
        <v>120</v>
      </c>
      <c r="D11" s="110">
        <v>3</v>
      </c>
      <c r="E11" s="110">
        <f t="shared" si="0"/>
        <v>360</v>
      </c>
    </row>
    <row r="12" ht="17.5" spans="1:5">
      <c r="A12" s="110">
        <v>10</v>
      </c>
      <c r="B12" s="109" t="s">
        <v>169</v>
      </c>
      <c r="C12" s="110">
        <v>120</v>
      </c>
      <c r="D12" s="110">
        <v>16</v>
      </c>
      <c r="E12" s="110">
        <f t="shared" si="0"/>
        <v>1920</v>
      </c>
    </row>
    <row r="13" ht="17.5" spans="1:5">
      <c r="A13" s="110">
        <v>11</v>
      </c>
      <c r="B13" s="109" t="s">
        <v>170</v>
      </c>
      <c r="C13" s="110">
        <v>120</v>
      </c>
      <c r="D13" s="110">
        <v>1</v>
      </c>
      <c r="E13" s="110">
        <f t="shared" si="0"/>
        <v>120</v>
      </c>
    </row>
    <row r="14" ht="17.5" spans="1:5">
      <c r="A14" s="109" t="s">
        <v>171</v>
      </c>
      <c r="B14" s="109" t="s">
        <v>155</v>
      </c>
      <c r="C14" s="110">
        <v>120</v>
      </c>
      <c r="D14" s="110">
        <f>SUM(D3:D13)</f>
        <v>58</v>
      </c>
      <c r="E14" s="110">
        <f t="shared" si="0"/>
        <v>6960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topLeftCell="A2" workbookViewId="0">
      <selection activeCell="B11" sqref="B11:B154"/>
    </sheetView>
  </sheetViews>
  <sheetFormatPr defaultColWidth="9" defaultRowHeight="23"/>
  <cols>
    <col min="1" max="1" width="6.4" style="8" customWidth="1"/>
    <col min="2" max="2" width="8.37272727272727" style="9" customWidth="1"/>
    <col min="3" max="3" width="8.37272727272727" style="10" customWidth="1"/>
    <col min="4" max="4" width="8.62727272727273" style="11" customWidth="1"/>
    <col min="5" max="5" width="9.75454545454545" style="12" customWidth="1"/>
    <col min="6" max="7" width="8.62727272727273" style="11" customWidth="1"/>
    <col min="8" max="8" width="7.30909090909091" style="11" customWidth="1"/>
    <col min="9" max="9" width="8.62727272727273" style="11" customWidth="1"/>
    <col min="10" max="10" width="8.62727272727273" style="13" customWidth="1"/>
    <col min="11" max="13" width="8.62727272727273" style="11" customWidth="1"/>
    <col min="14" max="14" width="10.2909090909091" style="14" customWidth="1"/>
    <col min="15" max="15" width="10.2818181818182" style="14" customWidth="1"/>
    <col min="16" max="16" width="9.55454545454545" style="11" customWidth="1"/>
    <col min="17" max="17" width="5.45454545454545" style="15" customWidth="1"/>
    <col min="18" max="18" width="8.37272727272727" style="16" customWidth="1"/>
    <col min="19" max="19" width="12.9454545454545" style="12" customWidth="1"/>
    <col min="20" max="20" width="8.59090909090909" style="12" customWidth="1"/>
    <col min="21" max="21" width="8.9" style="12" customWidth="1"/>
    <col min="22" max="22" width="12.9454545454545" style="12" customWidth="1"/>
    <col min="23" max="23" width="11.7181818181818" style="12" customWidth="1"/>
    <col min="24" max="24" width="8.42727272727273" style="12" customWidth="1"/>
    <col min="25" max="25" width="10.1545454545455" style="12" customWidth="1"/>
    <col min="26" max="26" width="9.40909090909091" style="16" customWidth="1"/>
    <col min="27" max="27" width="9.99090909090909" style="12" customWidth="1"/>
    <col min="28" max="28" width="9.99090909090909" style="17" customWidth="1"/>
    <col min="29" max="29" width="9.9" style="12" customWidth="1"/>
    <col min="30" max="30" width="10.9636363636364" style="12" customWidth="1"/>
    <col min="31" max="31" width="10.2909090909091" style="12" customWidth="1"/>
    <col min="32" max="32" width="12.6363636363636" style="16" customWidth="1"/>
    <col min="33" max="34" width="7.63636363636364" style="11" customWidth="1"/>
    <col min="35" max="35" width="7.79090909090909" style="18" customWidth="1"/>
    <col min="36" max="36" width="12.7909090909091" style="11" customWidth="1"/>
    <col min="37" max="37" width="7.49090909090909" style="11" customWidth="1"/>
    <col min="38" max="38" width="12.4909090909091" style="11" customWidth="1"/>
    <col min="39" max="39" width="8.62727272727273" style="11" customWidth="1"/>
    <col min="40" max="16384" width="9" style="1"/>
  </cols>
  <sheetData>
    <row r="1" s="1" customFormat="1" ht="22" customHeight="1" spans="1:39">
      <c r="A1" s="19" t="s">
        <v>172</v>
      </c>
      <c r="B1" s="19"/>
      <c r="C1" s="20"/>
      <c r="D1" s="21"/>
      <c r="E1" s="22"/>
      <c r="F1" s="21"/>
      <c r="G1" s="21"/>
      <c r="H1" s="21"/>
      <c r="I1" s="21"/>
      <c r="J1" s="13"/>
      <c r="K1" s="21"/>
      <c r="L1" s="21"/>
      <c r="M1" s="21"/>
      <c r="N1" s="14"/>
      <c r="O1" s="14"/>
      <c r="P1" s="21"/>
      <c r="Q1" s="62"/>
      <c r="R1" s="14"/>
      <c r="S1" s="22"/>
      <c r="T1" s="22"/>
      <c r="U1" s="22"/>
      <c r="V1" s="22"/>
      <c r="W1" s="22"/>
      <c r="X1" s="22"/>
      <c r="Y1" s="22"/>
      <c r="Z1" s="14"/>
      <c r="AA1" s="22"/>
      <c r="AB1" s="75"/>
      <c r="AC1" s="22"/>
      <c r="AD1" s="22"/>
      <c r="AE1" s="22"/>
      <c r="AF1" s="14"/>
      <c r="AG1" s="21"/>
      <c r="AH1" s="21"/>
      <c r="AI1" s="84"/>
      <c r="AJ1" s="21"/>
      <c r="AK1" s="21"/>
      <c r="AL1" s="21"/>
      <c r="AM1" s="21"/>
    </row>
    <row r="2" s="1" customFormat="1" ht="31" customHeight="1" spans="1:39">
      <c r="A2" s="23" t="s">
        <v>173</v>
      </c>
      <c r="B2" s="23"/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54"/>
      <c r="O2" s="54"/>
      <c r="P2" s="23"/>
      <c r="Q2" s="23"/>
      <c r="R2" s="54"/>
      <c r="S2" s="24"/>
      <c r="T2" s="24"/>
      <c r="U2" s="24"/>
      <c r="V2" s="24"/>
      <c r="W2" s="24"/>
      <c r="X2" s="24"/>
      <c r="Y2" s="24"/>
      <c r="Z2" s="54"/>
      <c r="AA2" s="24"/>
      <c r="AB2" s="76"/>
      <c r="AC2" s="24"/>
      <c r="AD2" s="24"/>
      <c r="AE2" s="24"/>
      <c r="AF2" s="54"/>
      <c r="AG2" s="23"/>
      <c r="AH2" s="23"/>
      <c r="AI2" s="23"/>
      <c r="AJ2" s="23"/>
      <c r="AK2" s="23"/>
      <c r="AL2" s="23"/>
      <c r="AM2" s="23"/>
    </row>
    <row r="3" s="1" customFormat="1" ht="29" customHeight="1" spans="1:39">
      <c r="A3" s="25" t="s">
        <v>174</v>
      </c>
      <c r="B3" s="26"/>
      <c r="C3" s="27"/>
      <c r="D3" s="26"/>
      <c r="E3" s="28"/>
      <c r="F3" s="26"/>
      <c r="G3" s="26"/>
      <c r="H3" s="26"/>
      <c r="I3" s="26"/>
      <c r="J3" s="26"/>
      <c r="K3" s="26"/>
      <c r="L3" s="26"/>
      <c r="M3" s="26"/>
      <c r="N3" s="55"/>
      <c r="O3" s="55"/>
      <c r="P3" s="26"/>
      <c r="Q3" s="26"/>
      <c r="R3" s="55"/>
      <c r="S3" s="28"/>
      <c r="T3" s="28"/>
      <c r="U3" s="28"/>
      <c r="V3" s="28"/>
      <c r="W3" s="28"/>
      <c r="X3" s="28"/>
      <c r="Y3" s="28"/>
      <c r="Z3" s="55"/>
      <c r="AA3" s="28"/>
      <c r="AB3" s="77"/>
      <c r="AC3" s="28"/>
      <c r="AD3" s="28"/>
      <c r="AE3" s="28"/>
      <c r="AF3" s="55"/>
      <c r="AG3" s="26"/>
      <c r="AH3" s="26"/>
      <c r="AI3" s="26"/>
      <c r="AJ3" s="26"/>
      <c r="AK3" s="26"/>
      <c r="AL3" s="26"/>
      <c r="AM3" s="26"/>
    </row>
    <row r="4" s="2" customFormat="1" ht="42" customHeight="1" spans="1:40">
      <c r="A4" s="29" t="s">
        <v>4</v>
      </c>
      <c r="B4" s="29" t="s">
        <v>175</v>
      </c>
      <c r="C4" s="30" t="s">
        <v>176</v>
      </c>
      <c r="D4" s="29" t="s">
        <v>177</v>
      </c>
      <c r="E4" s="31"/>
      <c r="F4" s="29"/>
      <c r="G4" s="29"/>
      <c r="H4" s="29"/>
      <c r="I4" s="29"/>
      <c r="J4" s="29"/>
      <c r="K4" s="29"/>
      <c r="L4" s="29"/>
      <c r="M4" s="29"/>
      <c r="N4" s="56"/>
      <c r="O4" s="56"/>
      <c r="P4" s="29"/>
      <c r="Q4" s="63" t="s">
        <v>178</v>
      </c>
      <c r="R4" s="64"/>
      <c r="S4" s="65"/>
      <c r="T4" s="66"/>
      <c r="U4" s="66"/>
      <c r="V4" s="66"/>
      <c r="W4" s="65"/>
      <c r="X4" s="66"/>
      <c r="Y4" s="65"/>
      <c r="Z4" s="64"/>
      <c r="AA4" s="65"/>
      <c r="AB4" s="66"/>
      <c r="AC4" s="65"/>
      <c r="AD4" s="65"/>
      <c r="AE4" s="66"/>
      <c r="AF4" s="64"/>
      <c r="AG4" s="85"/>
      <c r="AH4" s="63" t="s">
        <v>179</v>
      </c>
      <c r="AI4" s="66"/>
      <c r="AJ4" s="66"/>
      <c r="AK4" s="66"/>
      <c r="AL4" s="66"/>
      <c r="AM4" s="85"/>
      <c r="AN4" s="86" t="s">
        <v>9</v>
      </c>
    </row>
    <row r="5" s="3" customFormat="1" ht="40" customHeight="1" spans="1:40">
      <c r="A5" s="29"/>
      <c r="B5" s="29"/>
      <c r="C5" s="32"/>
      <c r="D5" s="29" t="s">
        <v>180</v>
      </c>
      <c r="E5" s="31"/>
      <c r="F5" s="29"/>
      <c r="G5" s="29"/>
      <c r="H5" s="29" t="s">
        <v>181</v>
      </c>
      <c r="I5" s="29"/>
      <c r="J5" s="29"/>
      <c r="K5" s="29"/>
      <c r="L5" s="29"/>
      <c r="M5" s="29"/>
      <c r="N5" s="56" t="s">
        <v>182</v>
      </c>
      <c r="O5" s="56"/>
      <c r="P5" s="29"/>
      <c r="Q5" s="29" t="s">
        <v>183</v>
      </c>
      <c r="R5" s="56"/>
      <c r="S5" s="31"/>
      <c r="T5" s="31"/>
      <c r="U5" s="31"/>
      <c r="V5" s="31"/>
      <c r="W5" s="31"/>
      <c r="X5" s="31"/>
      <c r="Y5" s="31"/>
      <c r="Z5" s="56"/>
      <c r="AA5" s="31"/>
      <c r="AB5" s="78"/>
      <c r="AC5" s="31"/>
      <c r="AD5" s="79" t="s">
        <v>184</v>
      </c>
      <c r="AE5" s="80"/>
      <c r="AF5" s="79" t="s">
        <v>185</v>
      </c>
      <c r="AG5" s="80"/>
      <c r="AH5" s="29" t="s">
        <v>171</v>
      </c>
      <c r="AI5" s="29"/>
      <c r="AJ5" s="87" t="s">
        <v>186</v>
      </c>
      <c r="AK5" s="87"/>
      <c r="AL5" s="87"/>
      <c r="AM5" s="87"/>
      <c r="AN5" s="88"/>
    </row>
    <row r="6" s="3" customFormat="1" ht="58" customHeight="1" spans="1:40">
      <c r="A6" s="29"/>
      <c r="B6" s="29"/>
      <c r="C6" s="32"/>
      <c r="D6" s="29" t="s">
        <v>187</v>
      </c>
      <c r="E6" s="31" t="s">
        <v>188</v>
      </c>
      <c r="F6" s="29" t="s">
        <v>189</v>
      </c>
      <c r="G6" s="29" t="s">
        <v>190</v>
      </c>
      <c r="H6" s="29" t="s">
        <v>191</v>
      </c>
      <c r="I6" s="29"/>
      <c r="J6" s="29"/>
      <c r="K6" s="29"/>
      <c r="L6" s="29"/>
      <c r="M6" s="29" t="s">
        <v>192</v>
      </c>
      <c r="N6" s="56" t="s">
        <v>193</v>
      </c>
      <c r="O6" s="56" t="s">
        <v>194</v>
      </c>
      <c r="P6" s="29" t="s">
        <v>195</v>
      </c>
      <c r="Q6" s="29" t="s">
        <v>196</v>
      </c>
      <c r="R6" s="56" t="s">
        <v>197</v>
      </c>
      <c r="S6" s="31"/>
      <c r="T6" s="56" t="s">
        <v>198</v>
      </c>
      <c r="U6" s="67"/>
      <c r="V6" s="68"/>
      <c r="W6" s="31"/>
      <c r="X6" s="29" t="s">
        <v>199</v>
      </c>
      <c r="Y6" s="31"/>
      <c r="Z6" s="56" t="s">
        <v>200</v>
      </c>
      <c r="AA6" s="31"/>
      <c r="AB6" s="78" t="s">
        <v>201</v>
      </c>
      <c r="AC6" s="31"/>
      <c r="AD6" s="81"/>
      <c r="AE6" s="82"/>
      <c r="AF6" s="81"/>
      <c r="AG6" s="82"/>
      <c r="AH6" s="29"/>
      <c r="AI6" s="29"/>
      <c r="AJ6" s="29" t="s">
        <v>202</v>
      </c>
      <c r="AK6" s="29"/>
      <c r="AL6" s="29" t="s">
        <v>203</v>
      </c>
      <c r="AM6" s="29"/>
      <c r="AN6" s="88"/>
    </row>
    <row r="7" s="3" customFormat="1" ht="94" customHeight="1" spans="1:40">
      <c r="A7" s="29"/>
      <c r="B7" s="29"/>
      <c r="C7" s="33"/>
      <c r="D7" s="29"/>
      <c r="E7" s="31"/>
      <c r="F7" s="29"/>
      <c r="G7" s="29"/>
      <c r="H7" s="29" t="s">
        <v>171</v>
      </c>
      <c r="I7" s="29" t="s">
        <v>204</v>
      </c>
      <c r="J7" s="29" t="s">
        <v>205</v>
      </c>
      <c r="K7" s="29" t="s">
        <v>206</v>
      </c>
      <c r="L7" s="29" t="s">
        <v>207</v>
      </c>
      <c r="M7" s="29"/>
      <c r="N7" s="56"/>
      <c r="O7" s="56"/>
      <c r="P7" s="29"/>
      <c r="Q7" s="29"/>
      <c r="R7" s="56" t="s">
        <v>208</v>
      </c>
      <c r="S7" s="31" t="s">
        <v>209</v>
      </c>
      <c r="T7" s="56" t="s">
        <v>210</v>
      </c>
      <c r="U7" s="67" t="s">
        <v>211</v>
      </c>
      <c r="V7" s="68" t="s">
        <v>212</v>
      </c>
      <c r="W7" s="31" t="s">
        <v>213</v>
      </c>
      <c r="X7" s="29" t="s">
        <v>214</v>
      </c>
      <c r="Y7" s="31" t="s">
        <v>209</v>
      </c>
      <c r="Z7" s="56" t="s">
        <v>215</v>
      </c>
      <c r="AA7" s="31" t="s">
        <v>209</v>
      </c>
      <c r="AB7" s="78" t="s">
        <v>216</v>
      </c>
      <c r="AC7" s="31" t="s">
        <v>209</v>
      </c>
      <c r="AD7" s="31" t="s">
        <v>217</v>
      </c>
      <c r="AE7" s="29" t="s">
        <v>218</v>
      </c>
      <c r="AF7" s="56" t="s">
        <v>219</v>
      </c>
      <c r="AG7" s="56" t="s">
        <v>220</v>
      </c>
      <c r="AH7" s="29" t="s">
        <v>221</v>
      </c>
      <c r="AI7" s="29" t="s">
        <v>222</v>
      </c>
      <c r="AJ7" s="29" t="s">
        <v>223</v>
      </c>
      <c r="AK7" s="29" t="s">
        <v>224</v>
      </c>
      <c r="AL7" s="29" t="s">
        <v>225</v>
      </c>
      <c r="AM7" s="29" t="s">
        <v>224</v>
      </c>
      <c r="AN7" s="89"/>
    </row>
    <row r="8" s="4" customFormat="1" ht="25.5" customHeight="1" spans="1:40">
      <c r="A8" s="34"/>
      <c r="B8" s="34"/>
      <c r="C8" s="34"/>
      <c r="D8" s="34"/>
      <c r="E8" s="34"/>
      <c r="F8" s="34"/>
      <c r="G8" s="34">
        <v>1</v>
      </c>
      <c r="H8" s="34" t="s">
        <v>226</v>
      </c>
      <c r="I8" s="34">
        <v>3</v>
      </c>
      <c r="J8" s="34">
        <v>4</v>
      </c>
      <c r="K8" s="34">
        <v>5</v>
      </c>
      <c r="L8" s="34">
        <v>6</v>
      </c>
      <c r="M8" s="34" t="s">
        <v>227</v>
      </c>
      <c r="N8" s="57">
        <v>8</v>
      </c>
      <c r="O8" s="57">
        <v>9</v>
      </c>
      <c r="P8" s="34" t="s">
        <v>228</v>
      </c>
      <c r="Q8" s="34"/>
      <c r="R8" s="34"/>
      <c r="S8" s="34">
        <v>11</v>
      </c>
      <c r="T8" s="34"/>
      <c r="U8" s="34"/>
      <c r="V8" s="34"/>
      <c r="W8" s="34">
        <v>12</v>
      </c>
      <c r="X8" s="34"/>
      <c r="Y8" s="34">
        <v>13</v>
      </c>
      <c r="Z8" s="34"/>
      <c r="AA8" s="34">
        <v>14</v>
      </c>
      <c r="AB8" s="34"/>
      <c r="AC8" s="34">
        <v>15</v>
      </c>
      <c r="AD8" s="34" t="s">
        <v>229</v>
      </c>
      <c r="AE8" s="34" t="s">
        <v>230</v>
      </c>
      <c r="AF8" s="34">
        <v>18</v>
      </c>
      <c r="AG8" s="34" t="s">
        <v>231</v>
      </c>
      <c r="AH8" s="34" t="s">
        <v>232</v>
      </c>
      <c r="AI8" s="34" t="s">
        <v>233</v>
      </c>
      <c r="AJ8" s="34" t="s">
        <v>234</v>
      </c>
      <c r="AK8" s="34" t="s">
        <v>235</v>
      </c>
      <c r="AL8" s="34" t="s">
        <v>236</v>
      </c>
      <c r="AM8" s="34" t="s">
        <v>237</v>
      </c>
      <c r="AN8" s="57"/>
    </row>
    <row r="9" s="5" customFormat="1" ht="27" customHeight="1" spans="1:40">
      <c r="A9" s="35" t="s">
        <v>238</v>
      </c>
      <c r="B9" s="36"/>
      <c r="C9" s="36"/>
      <c r="D9" s="37">
        <f t="shared" ref="D9:O9" si="0">D10+D25+D37+D47+D57+D63+D74+D88+D97+D108+D112+D125+D131+D137+D142+D146</f>
        <v>13757</v>
      </c>
      <c r="E9" s="38">
        <f>SUM(E10,E37,E47,E57,E25,E131,E97,E146,E63,E74,E88,E108,E112,E125,E137,E142)</f>
        <v>2136</v>
      </c>
      <c r="F9" s="39">
        <v>16361</v>
      </c>
      <c r="G9" s="37">
        <f t="shared" si="0"/>
        <v>12602</v>
      </c>
      <c r="H9" s="37">
        <f t="shared" si="0"/>
        <v>8805</v>
      </c>
      <c r="I9" s="37">
        <f t="shared" si="0"/>
        <v>5101</v>
      </c>
      <c r="J9" s="37">
        <f t="shared" si="0"/>
        <v>1260</v>
      </c>
      <c r="K9" s="37">
        <f t="shared" si="0"/>
        <v>1270</v>
      </c>
      <c r="L9" s="37">
        <f t="shared" si="0"/>
        <v>1270</v>
      </c>
      <c r="M9" s="37">
        <f t="shared" si="0"/>
        <v>3797</v>
      </c>
      <c r="N9" s="37">
        <f t="shared" si="0"/>
        <v>2310435</v>
      </c>
      <c r="O9" s="37">
        <f t="shared" si="0"/>
        <v>1684809.903726</v>
      </c>
      <c r="P9" s="58">
        <f t="shared" ref="P9:P72" si="1">O9/N9</f>
        <v>0.729217616477417</v>
      </c>
      <c r="Q9" s="69" t="s">
        <v>239</v>
      </c>
      <c r="R9" s="37">
        <f t="shared" ref="R9:AM9" si="2">R10+R25+R37+R47+R57+R63+R74+R88+R97+R108+R112+R125+R131+R137+R142+R146</f>
        <v>3806</v>
      </c>
      <c r="S9" s="37">
        <f t="shared" si="2"/>
        <v>53340</v>
      </c>
      <c r="T9" s="69" t="s">
        <v>239</v>
      </c>
      <c r="U9" s="69" t="s">
        <v>239</v>
      </c>
      <c r="V9" s="70">
        <f t="shared" si="2"/>
        <v>0.124355479233938</v>
      </c>
      <c r="W9" s="41">
        <f t="shared" si="2"/>
        <v>17780</v>
      </c>
      <c r="X9" s="37">
        <f t="shared" si="2"/>
        <v>1925.97</v>
      </c>
      <c r="Y9" s="41">
        <f t="shared" si="2"/>
        <v>8890</v>
      </c>
      <c r="Z9" s="37">
        <f t="shared" si="2"/>
        <v>1531404.763087</v>
      </c>
      <c r="AA9" s="41">
        <f t="shared" si="2"/>
        <v>5334</v>
      </c>
      <c r="AB9" s="41">
        <f t="shared" si="2"/>
        <v>80.8440918159677</v>
      </c>
      <c r="AC9" s="41">
        <f t="shared" si="2"/>
        <v>3556</v>
      </c>
      <c r="AD9" s="41">
        <f t="shared" si="2"/>
        <v>88900</v>
      </c>
      <c r="AE9" s="37">
        <f t="shared" si="2"/>
        <v>1272</v>
      </c>
      <c r="AF9" s="37">
        <f t="shared" si="2"/>
        <v>-2</v>
      </c>
      <c r="AG9" s="37">
        <f t="shared" si="2"/>
        <v>1270</v>
      </c>
      <c r="AH9" s="37">
        <f t="shared" si="2"/>
        <v>1270</v>
      </c>
      <c r="AI9" s="37">
        <f t="shared" si="2"/>
        <v>88900</v>
      </c>
      <c r="AJ9" s="37">
        <f t="shared" si="2"/>
        <v>920</v>
      </c>
      <c r="AK9" s="37">
        <f t="shared" si="2"/>
        <v>64400</v>
      </c>
      <c r="AL9" s="37">
        <f t="shared" si="2"/>
        <v>350</v>
      </c>
      <c r="AM9" s="37">
        <f t="shared" si="2"/>
        <v>24500</v>
      </c>
      <c r="AN9" s="90"/>
    </row>
    <row r="10" s="6" customFormat="1" ht="32" customHeight="1" spans="1:40">
      <c r="A10" s="40" t="s">
        <v>240</v>
      </c>
      <c r="B10" s="40" t="s">
        <v>241</v>
      </c>
      <c r="C10" s="40"/>
      <c r="D10" s="37">
        <f t="shared" ref="D10:O10" si="3">SUM(D11:D24)</f>
        <v>1401</v>
      </c>
      <c r="E10" s="41">
        <f t="shared" si="3"/>
        <v>143</v>
      </c>
      <c r="F10" s="37"/>
      <c r="G10" s="37">
        <f t="shared" si="3"/>
        <v>1083</v>
      </c>
      <c r="H10" s="37">
        <f t="shared" si="3"/>
        <v>654</v>
      </c>
      <c r="I10" s="37">
        <f t="shared" si="3"/>
        <v>344</v>
      </c>
      <c r="J10" s="37">
        <f t="shared" si="3"/>
        <v>96</v>
      </c>
      <c r="K10" s="37">
        <f t="shared" si="3"/>
        <v>119</v>
      </c>
      <c r="L10" s="37">
        <f t="shared" si="3"/>
        <v>109</v>
      </c>
      <c r="M10" s="37">
        <f t="shared" si="3"/>
        <v>429</v>
      </c>
      <c r="N10" s="37">
        <f t="shared" si="3"/>
        <v>99400.29</v>
      </c>
      <c r="O10" s="37">
        <f t="shared" si="3"/>
        <v>66744.309221</v>
      </c>
      <c r="P10" s="59">
        <f t="shared" si="1"/>
        <v>0.671469964735515</v>
      </c>
      <c r="Q10" s="69" t="s">
        <v>239</v>
      </c>
      <c r="R10" s="37">
        <f t="shared" ref="R10:AH10" si="4">SUM(R11:R24)</f>
        <v>429</v>
      </c>
      <c r="S10" s="41">
        <f t="shared" si="4"/>
        <v>6012.31213872832</v>
      </c>
      <c r="T10" s="69" t="s">
        <v>239</v>
      </c>
      <c r="U10" s="69" t="s">
        <v>239</v>
      </c>
      <c r="V10" s="70">
        <f t="shared" si="4"/>
        <v>0.00662625329790263</v>
      </c>
      <c r="W10" s="41">
        <f t="shared" si="4"/>
        <v>947.403237577297</v>
      </c>
      <c r="X10" s="37">
        <f t="shared" si="4"/>
        <v>124.59</v>
      </c>
      <c r="Y10" s="41">
        <f t="shared" si="4"/>
        <v>575.089487375193</v>
      </c>
      <c r="Z10" s="37">
        <f t="shared" si="4"/>
        <v>64970.709221</v>
      </c>
      <c r="AA10" s="41">
        <f t="shared" si="4"/>
        <v>226.297952924106</v>
      </c>
      <c r="AB10" s="41">
        <f t="shared" si="4"/>
        <v>8.43571922004128</v>
      </c>
      <c r="AC10" s="41">
        <f t="shared" si="4"/>
        <v>371.05268761943</v>
      </c>
      <c r="AD10" s="41">
        <f t="shared" si="4"/>
        <v>8132.15550422435</v>
      </c>
      <c r="AE10" s="37">
        <f t="shared" si="4"/>
        <v>121</v>
      </c>
      <c r="AF10" s="37">
        <f t="shared" si="4"/>
        <v>0</v>
      </c>
      <c r="AG10" s="37">
        <f t="shared" si="4"/>
        <v>121</v>
      </c>
      <c r="AH10" s="37">
        <f t="shared" si="4"/>
        <v>121</v>
      </c>
      <c r="AI10" s="39">
        <f>AH10*70</f>
        <v>8470</v>
      </c>
      <c r="AJ10" s="37">
        <f t="shared" ref="AJ10:AM10" si="5">SUM(AJ11:AJ24)</f>
        <v>87</v>
      </c>
      <c r="AK10" s="37">
        <f t="shared" si="5"/>
        <v>6090</v>
      </c>
      <c r="AL10" s="37">
        <f t="shared" si="5"/>
        <v>34</v>
      </c>
      <c r="AM10" s="37">
        <f t="shared" si="5"/>
        <v>2380</v>
      </c>
      <c r="AN10" s="91"/>
    </row>
    <row r="11" s="6" customFormat="1" ht="32" customHeight="1" spans="1:40">
      <c r="A11" s="42"/>
      <c r="B11" s="43" t="s">
        <v>162</v>
      </c>
      <c r="C11" s="44" t="s">
        <v>242</v>
      </c>
      <c r="D11" s="45">
        <v>56</v>
      </c>
      <c r="E11" s="46">
        <v>4.14</v>
      </c>
      <c r="F11" s="47">
        <v>30797</v>
      </c>
      <c r="G11" s="47">
        <v>28</v>
      </c>
      <c r="H11" s="47">
        <f t="shared" ref="H11:H20" si="6">SUM(I11:L11)</f>
        <v>6</v>
      </c>
      <c r="I11" s="47">
        <v>0</v>
      </c>
      <c r="J11" s="45">
        <v>0</v>
      </c>
      <c r="K11" s="45">
        <v>6</v>
      </c>
      <c r="L11" s="45">
        <v>0</v>
      </c>
      <c r="M11" s="47">
        <f t="shared" ref="M11:M24" si="7">G11-H11</f>
        <v>22</v>
      </c>
      <c r="N11" s="50">
        <v>436</v>
      </c>
      <c r="O11" s="50">
        <v>344.8</v>
      </c>
      <c r="P11" s="60">
        <f t="shared" si="1"/>
        <v>0.790825688073394</v>
      </c>
      <c r="Q11" s="71" t="str">
        <f t="shared" ref="Q11:Q24" si="8">IF(M11&gt;0,"是","否")</f>
        <v>是</v>
      </c>
      <c r="R11" s="50">
        <f t="shared" ref="R11:R24" si="9">IF(Q11="是",M11,0)</f>
        <v>22</v>
      </c>
      <c r="S11" s="72">
        <f t="shared" ref="S11:S24" si="10">R11/$R$9*60%*1270*70</f>
        <v>308.323699421965</v>
      </c>
      <c r="T11" s="50">
        <f t="shared" ref="T11:T24" si="11">IF(Q11="是",F11,0)</f>
        <v>30797</v>
      </c>
      <c r="U11" s="73">
        <f t="shared" ref="U11:U24" si="12">IF(Q11="是",($T$14-T11)/($T$14-$T$139),"—")</f>
        <v>0.0495397171870551</v>
      </c>
      <c r="V11" s="74">
        <f t="shared" ref="V11:V24" si="13">IF(Q11="是",X11*U11/10000,"")</f>
        <v>2.05094429154408e-5</v>
      </c>
      <c r="W11" s="72">
        <f t="shared" ref="W11:W24" si="14">IF(Q11="是",V11/$V$9*0.2*1270*70,0)</f>
        <v>2.93238301426625</v>
      </c>
      <c r="X11" s="72">
        <f t="shared" ref="X11:X24" si="15">IF(Q11="是",E11,0)</f>
        <v>4.14</v>
      </c>
      <c r="Y11" s="72">
        <f t="shared" ref="Y11:Y24" si="16">X11/$X$9*0.1*1270*70</f>
        <v>19.1096434523902</v>
      </c>
      <c r="Z11" s="50">
        <f t="shared" ref="Z11:Z24" si="17">IF(Q11="是",O11,0)</f>
        <v>344.8</v>
      </c>
      <c r="AA11" s="72">
        <f t="shared" ref="AA11:AA24" si="18">Z11/$Z$9*6%*1270*70</f>
        <v>1.20096479019212</v>
      </c>
      <c r="AB11" s="60">
        <f t="shared" ref="AB11:AB24" si="19">IF(Q11="是",P11,0)</f>
        <v>0.790825688073394</v>
      </c>
      <c r="AC11" s="72">
        <f t="shared" ref="AC11:AC24" si="20">AB11/$AB$9*4%*1270*70</f>
        <v>34.7851782810621</v>
      </c>
      <c r="AD11" s="72">
        <f t="shared" ref="AD11:AD24" si="21">S11+W11+Y11+AA11+AC11</f>
        <v>366.351868959876</v>
      </c>
      <c r="AE11" s="45">
        <f t="shared" ref="AE11:AE17" si="22">ROUND(AD11/70,0)</f>
        <v>5</v>
      </c>
      <c r="AF11" s="50"/>
      <c r="AG11" s="50">
        <f t="shared" ref="AG11:AG24" si="23">AE11+AF11</f>
        <v>5</v>
      </c>
      <c r="AH11" s="50">
        <f t="shared" ref="AH11:AH24" si="24">AG11</f>
        <v>5</v>
      </c>
      <c r="AI11" s="45">
        <f t="shared" ref="AI11:AM11" si="25">AH11*70</f>
        <v>350</v>
      </c>
      <c r="AJ11" s="50">
        <f t="shared" ref="AJ11:AJ24" si="26">ROUND(AH11/88900*64400,0)</f>
        <v>4</v>
      </c>
      <c r="AK11" s="50">
        <f t="shared" si="25"/>
        <v>280</v>
      </c>
      <c r="AL11" s="50">
        <f t="shared" ref="AL11:AL24" si="27">ROUND(AH11/88900*24500,0)</f>
        <v>1</v>
      </c>
      <c r="AM11" s="50">
        <f t="shared" si="25"/>
        <v>70</v>
      </c>
      <c r="AN11" s="92"/>
    </row>
    <row r="12" s="6" customFormat="1" ht="32" customHeight="1" spans="1:40">
      <c r="A12" s="42"/>
      <c r="B12" s="48" t="s">
        <v>243</v>
      </c>
      <c r="C12" s="49" t="s">
        <v>242</v>
      </c>
      <c r="D12" s="45">
        <v>25</v>
      </c>
      <c r="E12" s="46">
        <v>0.77</v>
      </c>
      <c r="F12" s="47">
        <v>30273</v>
      </c>
      <c r="G12" s="45">
        <v>20</v>
      </c>
      <c r="H12" s="47">
        <f t="shared" si="6"/>
        <v>6</v>
      </c>
      <c r="I12" s="47">
        <v>0</v>
      </c>
      <c r="J12" s="45">
        <v>0</v>
      </c>
      <c r="K12" s="45">
        <v>3</v>
      </c>
      <c r="L12" s="45">
        <v>3</v>
      </c>
      <c r="M12" s="47">
        <f t="shared" si="7"/>
        <v>14</v>
      </c>
      <c r="N12" s="50">
        <v>812.2</v>
      </c>
      <c r="O12" s="50">
        <v>616.129755</v>
      </c>
      <c r="P12" s="60">
        <f t="shared" si="1"/>
        <v>0.758593640728885</v>
      </c>
      <c r="Q12" s="71" t="str">
        <f t="shared" si="8"/>
        <v>是</v>
      </c>
      <c r="R12" s="50">
        <f t="shared" si="9"/>
        <v>14</v>
      </c>
      <c r="S12" s="72">
        <f t="shared" si="10"/>
        <v>196.205990541251</v>
      </c>
      <c r="T12" s="50">
        <f t="shared" si="11"/>
        <v>30273</v>
      </c>
      <c r="U12" s="73">
        <f t="shared" si="12"/>
        <v>0.0744044794533548</v>
      </c>
      <c r="V12" s="74">
        <f t="shared" si="13"/>
        <v>5.72914491790832e-6</v>
      </c>
      <c r="W12" s="72">
        <f t="shared" si="14"/>
        <v>0.81913718050801</v>
      </c>
      <c r="X12" s="72">
        <f t="shared" si="15"/>
        <v>0.77</v>
      </c>
      <c r="Y12" s="72">
        <f t="shared" si="16"/>
        <v>3.55420904790833</v>
      </c>
      <c r="Z12" s="50">
        <f t="shared" si="17"/>
        <v>616.129755</v>
      </c>
      <c r="AA12" s="72">
        <f t="shared" si="18"/>
        <v>2.14602709380714</v>
      </c>
      <c r="AB12" s="60">
        <f t="shared" si="19"/>
        <v>0.758593640728885</v>
      </c>
      <c r="AC12" s="72">
        <f t="shared" si="20"/>
        <v>33.3674227248739</v>
      </c>
      <c r="AD12" s="72">
        <f t="shared" si="21"/>
        <v>236.092786588348</v>
      </c>
      <c r="AE12" s="45">
        <f t="shared" si="22"/>
        <v>3</v>
      </c>
      <c r="AF12" s="50"/>
      <c r="AG12" s="50">
        <f t="shared" si="23"/>
        <v>3</v>
      </c>
      <c r="AH12" s="50">
        <f t="shared" si="24"/>
        <v>3</v>
      </c>
      <c r="AI12" s="45">
        <f t="shared" ref="AI12:AM12" si="28">AH12*70</f>
        <v>210</v>
      </c>
      <c r="AJ12" s="50">
        <f t="shared" si="26"/>
        <v>2</v>
      </c>
      <c r="AK12" s="50">
        <f t="shared" si="28"/>
        <v>140</v>
      </c>
      <c r="AL12" s="50">
        <f t="shared" si="27"/>
        <v>1</v>
      </c>
      <c r="AM12" s="50">
        <f t="shared" si="28"/>
        <v>70</v>
      </c>
      <c r="AN12" s="92"/>
    </row>
    <row r="13" s="6" customFormat="1" ht="32" customHeight="1" spans="1:40">
      <c r="A13" s="42"/>
      <c r="B13" s="48" t="s">
        <v>244</v>
      </c>
      <c r="C13" s="49" t="s">
        <v>242</v>
      </c>
      <c r="D13" s="45">
        <v>58</v>
      </c>
      <c r="E13" s="46">
        <v>2.06</v>
      </c>
      <c r="F13" s="47">
        <v>30426</v>
      </c>
      <c r="G13" s="45">
        <v>37</v>
      </c>
      <c r="H13" s="47">
        <f t="shared" si="6"/>
        <v>14</v>
      </c>
      <c r="I13" s="47">
        <v>0</v>
      </c>
      <c r="J13" s="45">
        <v>0</v>
      </c>
      <c r="K13" s="45">
        <v>7</v>
      </c>
      <c r="L13" s="45">
        <v>7</v>
      </c>
      <c r="M13" s="47">
        <f t="shared" si="7"/>
        <v>23</v>
      </c>
      <c r="N13" s="50">
        <v>1986</v>
      </c>
      <c r="O13" s="50">
        <v>1544.758559</v>
      </c>
      <c r="P13" s="60">
        <f t="shared" si="1"/>
        <v>0.777824047834844</v>
      </c>
      <c r="Q13" s="71" t="str">
        <f t="shared" si="8"/>
        <v>是</v>
      </c>
      <c r="R13" s="50">
        <f t="shared" si="9"/>
        <v>23</v>
      </c>
      <c r="S13" s="72">
        <f t="shared" si="10"/>
        <v>322.338413032055</v>
      </c>
      <c r="T13" s="50">
        <f t="shared" si="11"/>
        <v>30426</v>
      </c>
      <c r="U13" s="73">
        <f t="shared" si="12"/>
        <v>0.0671443484862864</v>
      </c>
      <c r="V13" s="74">
        <f t="shared" si="13"/>
        <v>1.3831735788175e-5</v>
      </c>
      <c r="W13" s="72">
        <f t="shared" si="14"/>
        <v>1.97762305150311</v>
      </c>
      <c r="X13" s="72">
        <f t="shared" si="15"/>
        <v>2.06</v>
      </c>
      <c r="Y13" s="72">
        <f t="shared" si="16"/>
        <v>9.50866316713137</v>
      </c>
      <c r="Z13" s="50">
        <f t="shared" si="17"/>
        <v>1544.758559</v>
      </c>
      <c r="AA13" s="72">
        <f t="shared" si="18"/>
        <v>5.38051229323354</v>
      </c>
      <c r="AB13" s="60">
        <f t="shared" si="19"/>
        <v>0.777824047834844</v>
      </c>
      <c r="AC13" s="72">
        <f t="shared" si="20"/>
        <v>34.2132894559204</v>
      </c>
      <c r="AD13" s="72">
        <f t="shared" si="21"/>
        <v>373.418500999843</v>
      </c>
      <c r="AE13" s="45">
        <f t="shared" si="22"/>
        <v>5</v>
      </c>
      <c r="AF13" s="50"/>
      <c r="AG13" s="50">
        <f t="shared" si="23"/>
        <v>5</v>
      </c>
      <c r="AH13" s="50">
        <f t="shared" si="24"/>
        <v>5</v>
      </c>
      <c r="AI13" s="45">
        <f t="shared" ref="AI13:AM13" si="29">AH13*70</f>
        <v>350</v>
      </c>
      <c r="AJ13" s="50">
        <f t="shared" si="26"/>
        <v>4</v>
      </c>
      <c r="AK13" s="50">
        <f t="shared" si="29"/>
        <v>280</v>
      </c>
      <c r="AL13" s="50">
        <f t="shared" si="27"/>
        <v>1</v>
      </c>
      <c r="AM13" s="50">
        <f t="shared" si="29"/>
        <v>70</v>
      </c>
      <c r="AN13" s="92"/>
    </row>
    <row r="14" s="6" customFormat="1" ht="32" customHeight="1" spans="1:40">
      <c r="A14" s="42"/>
      <c r="B14" s="48" t="s">
        <v>245</v>
      </c>
      <c r="C14" s="49" t="s">
        <v>242</v>
      </c>
      <c r="D14" s="45">
        <v>75</v>
      </c>
      <c r="E14" s="46">
        <v>0.53</v>
      </c>
      <c r="F14" s="47">
        <v>31841</v>
      </c>
      <c r="G14" s="45">
        <v>65</v>
      </c>
      <c r="H14" s="47">
        <f t="shared" si="6"/>
        <v>14</v>
      </c>
      <c r="I14" s="47">
        <v>0</v>
      </c>
      <c r="J14" s="45">
        <v>0</v>
      </c>
      <c r="K14" s="45">
        <v>6</v>
      </c>
      <c r="L14" s="45">
        <v>8</v>
      </c>
      <c r="M14" s="47">
        <f t="shared" si="7"/>
        <v>51</v>
      </c>
      <c r="N14" s="50">
        <v>396</v>
      </c>
      <c r="O14" s="50">
        <v>0</v>
      </c>
      <c r="P14" s="60">
        <f t="shared" si="1"/>
        <v>0</v>
      </c>
      <c r="Q14" s="71" t="str">
        <f t="shared" si="8"/>
        <v>是</v>
      </c>
      <c r="R14" s="50">
        <f t="shared" si="9"/>
        <v>51</v>
      </c>
      <c r="S14" s="72">
        <f t="shared" si="10"/>
        <v>714.750394114556</v>
      </c>
      <c r="T14" s="50">
        <f t="shared" si="11"/>
        <v>31841</v>
      </c>
      <c r="U14" s="73">
        <f t="shared" si="12"/>
        <v>0</v>
      </c>
      <c r="V14" s="74">
        <f t="shared" si="13"/>
        <v>0</v>
      </c>
      <c r="W14" s="72">
        <f t="shared" si="14"/>
        <v>0</v>
      </c>
      <c r="X14" s="72">
        <f t="shared" si="15"/>
        <v>0.53</v>
      </c>
      <c r="Y14" s="72">
        <f t="shared" si="16"/>
        <v>2.44640363037846</v>
      </c>
      <c r="Z14" s="50">
        <f t="shared" si="17"/>
        <v>0</v>
      </c>
      <c r="AA14" s="72">
        <f t="shared" si="18"/>
        <v>0</v>
      </c>
      <c r="AB14" s="60">
        <f t="shared" si="19"/>
        <v>0</v>
      </c>
      <c r="AC14" s="72">
        <f t="shared" si="20"/>
        <v>0</v>
      </c>
      <c r="AD14" s="72">
        <f t="shared" si="21"/>
        <v>717.196797744934</v>
      </c>
      <c r="AE14" s="45">
        <f t="shared" si="22"/>
        <v>10</v>
      </c>
      <c r="AF14" s="50"/>
      <c r="AG14" s="50">
        <f t="shared" si="23"/>
        <v>10</v>
      </c>
      <c r="AH14" s="50">
        <f t="shared" si="24"/>
        <v>10</v>
      </c>
      <c r="AI14" s="45">
        <f t="shared" ref="AI14:AM14" si="30">AH14*70</f>
        <v>700</v>
      </c>
      <c r="AJ14" s="50">
        <f t="shared" si="26"/>
        <v>7</v>
      </c>
      <c r="AK14" s="50">
        <f t="shared" si="30"/>
        <v>490</v>
      </c>
      <c r="AL14" s="50">
        <f t="shared" si="27"/>
        <v>3</v>
      </c>
      <c r="AM14" s="50">
        <f t="shared" si="30"/>
        <v>210</v>
      </c>
      <c r="AN14" s="92"/>
    </row>
    <row r="15" s="6" customFormat="1" ht="32" customHeight="1" spans="1:40">
      <c r="A15" s="42"/>
      <c r="B15" s="48" t="s">
        <v>161</v>
      </c>
      <c r="C15" s="49" t="s">
        <v>242</v>
      </c>
      <c r="D15" s="45">
        <v>64</v>
      </c>
      <c r="E15" s="46">
        <v>3.45</v>
      </c>
      <c r="F15" s="47">
        <v>31235</v>
      </c>
      <c r="G15" s="45">
        <v>50</v>
      </c>
      <c r="H15" s="47">
        <f t="shared" si="6"/>
        <v>14</v>
      </c>
      <c r="I15" s="47">
        <v>0</v>
      </c>
      <c r="J15" s="45">
        <v>0</v>
      </c>
      <c r="K15" s="45">
        <v>7</v>
      </c>
      <c r="L15" s="45">
        <v>7</v>
      </c>
      <c r="M15" s="47">
        <f t="shared" si="7"/>
        <v>36</v>
      </c>
      <c r="N15" s="50">
        <v>1373</v>
      </c>
      <c r="O15" s="50">
        <v>1034.914626</v>
      </c>
      <c r="P15" s="60">
        <f t="shared" si="1"/>
        <v>0.753761563000728</v>
      </c>
      <c r="Q15" s="71" t="str">
        <f t="shared" si="8"/>
        <v>是</v>
      </c>
      <c r="R15" s="50">
        <f t="shared" si="9"/>
        <v>36</v>
      </c>
      <c r="S15" s="72">
        <f t="shared" si="10"/>
        <v>504.529689963216</v>
      </c>
      <c r="T15" s="50">
        <f t="shared" si="11"/>
        <v>31235</v>
      </c>
      <c r="U15" s="73">
        <f t="shared" si="12"/>
        <v>0.0287558128499573</v>
      </c>
      <c r="V15" s="74">
        <f t="shared" si="13"/>
        <v>9.92075543323527e-6</v>
      </c>
      <c r="W15" s="72">
        <f t="shared" si="14"/>
        <v>1.41844197529163</v>
      </c>
      <c r="X15" s="72">
        <f t="shared" si="15"/>
        <v>3.45</v>
      </c>
      <c r="Y15" s="72">
        <f t="shared" si="16"/>
        <v>15.9247028769919</v>
      </c>
      <c r="Z15" s="50">
        <f t="shared" si="17"/>
        <v>1034.914626</v>
      </c>
      <c r="AA15" s="72">
        <f t="shared" si="18"/>
        <v>3.60468685232265</v>
      </c>
      <c r="AB15" s="60">
        <f t="shared" si="19"/>
        <v>0.753761563000728</v>
      </c>
      <c r="AC15" s="72">
        <f t="shared" si="20"/>
        <v>33.1548794453917</v>
      </c>
      <c r="AD15" s="72">
        <f t="shared" si="21"/>
        <v>558.632401113214</v>
      </c>
      <c r="AE15" s="45">
        <f t="shared" si="22"/>
        <v>8</v>
      </c>
      <c r="AF15" s="50"/>
      <c r="AG15" s="50">
        <f t="shared" si="23"/>
        <v>8</v>
      </c>
      <c r="AH15" s="50">
        <f t="shared" si="24"/>
        <v>8</v>
      </c>
      <c r="AI15" s="45">
        <f t="shared" ref="AI15:AM15" si="31">AH15*70</f>
        <v>560</v>
      </c>
      <c r="AJ15" s="50">
        <f t="shared" si="26"/>
        <v>6</v>
      </c>
      <c r="AK15" s="50">
        <f t="shared" si="31"/>
        <v>420</v>
      </c>
      <c r="AL15" s="50">
        <f t="shared" si="27"/>
        <v>2</v>
      </c>
      <c r="AM15" s="50">
        <f t="shared" si="31"/>
        <v>140</v>
      </c>
      <c r="AN15" s="92"/>
    </row>
    <row r="16" s="6" customFormat="1" ht="32" customHeight="1" spans="1:40">
      <c r="A16" s="42"/>
      <c r="B16" s="48" t="s">
        <v>246</v>
      </c>
      <c r="C16" s="49" t="s">
        <v>247</v>
      </c>
      <c r="D16" s="45">
        <v>149</v>
      </c>
      <c r="E16" s="46">
        <v>8.69</v>
      </c>
      <c r="F16" s="50">
        <v>14330</v>
      </c>
      <c r="G16" s="45">
        <v>139</v>
      </c>
      <c r="H16" s="47">
        <f t="shared" si="6"/>
        <v>104</v>
      </c>
      <c r="I16" s="47">
        <v>73</v>
      </c>
      <c r="J16" s="50">
        <v>10</v>
      </c>
      <c r="K16" s="50">
        <v>10</v>
      </c>
      <c r="L16" s="50">
        <v>11</v>
      </c>
      <c r="M16" s="47">
        <f t="shared" si="7"/>
        <v>35</v>
      </c>
      <c r="N16" s="50">
        <v>35589.09</v>
      </c>
      <c r="O16" s="50">
        <v>22957.622428</v>
      </c>
      <c r="P16" s="60">
        <f t="shared" si="1"/>
        <v>0.645074724529343</v>
      </c>
      <c r="Q16" s="71" t="str">
        <f t="shared" si="8"/>
        <v>是</v>
      </c>
      <c r="R16" s="50">
        <f t="shared" si="9"/>
        <v>35</v>
      </c>
      <c r="S16" s="72">
        <f t="shared" si="10"/>
        <v>490.514976353127</v>
      </c>
      <c r="T16" s="50">
        <f t="shared" si="11"/>
        <v>14330</v>
      </c>
      <c r="U16" s="73">
        <f t="shared" si="12"/>
        <v>0.830929106956439</v>
      </c>
      <c r="V16" s="74">
        <f t="shared" si="13"/>
        <v>0.000722077393945146</v>
      </c>
      <c r="W16" s="72">
        <f t="shared" si="14"/>
        <v>103.240614273158</v>
      </c>
      <c r="X16" s="72">
        <f t="shared" si="15"/>
        <v>8.69</v>
      </c>
      <c r="Y16" s="72">
        <f t="shared" si="16"/>
        <v>40.111787826394</v>
      </c>
      <c r="Z16" s="50">
        <f t="shared" si="17"/>
        <v>22957.622428</v>
      </c>
      <c r="AA16" s="72">
        <f t="shared" si="18"/>
        <v>79.963156039887</v>
      </c>
      <c r="AB16" s="60">
        <f t="shared" si="19"/>
        <v>0.645074724529343</v>
      </c>
      <c r="AC16" s="72">
        <f t="shared" si="20"/>
        <v>28.3741912228801</v>
      </c>
      <c r="AD16" s="72">
        <f t="shared" si="21"/>
        <v>742.204725715446</v>
      </c>
      <c r="AE16" s="45">
        <f t="shared" si="22"/>
        <v>11</v>
      </c>
      <c r="AF16" s="50"/>
      <c r="AG16" s="50">
        <f t="shared" si="23"/>
        <v>11</v>
      </c>
      <c r="AH16" s="50">
        <f t="shared" si="24"/>
        <v>11</v>
      </c>
      <c r="AI16" s="45">
        <f t="shared" ref="AI16:AM16" si="32">AH16*70</f>
        <v>770</v>
      </c>
      <c r="AJ16" s="50">
        <f t="shared" si="26"/>
        <v>8</v>
      </c>
      <c r="AK16" s="50">
        <f t="shared" si="32"/>
        <v>560</v>
      </c>
      <c r="AL16" s="50">
        <f t="shared" si="27"/>
        <v>3</v>
      </c>
      <c r="AM16" s="50">
        <f t="shared" si="32"/>
        <v>210</v>
      </c>
      <c r="AN16" s="92"/>
    </row>
    <row r="17" s="6" customFormat="1" ht="32" customHeight="1" spans="1:40">
      <c r="A17" s="42"/>
      <c r="B17" s="48" t="s">
        <v>160</v>
      </c>
      <c r="C17" s="49" t="s">
        <v>242</v>
      </c>
      <c r="D17" s="45">
        <v>133</v>
      </c>
      <c r="E17" s="46">
        <v>15.79</v>
      </c>
      <c r="F17" s="47">
        <v>24822</v>
      </c>
      <c r="G17" s="45">
        <v>111</v>
      </c>
      <c r="H17" s="47">
        <f t="shared" si="6"/>
        <v>55</v>
      </c>
      <c r="I17" s="47">
        <v>22</v>
      </c>
      <c r="J17" s="50">
        <v>10</v>
      </c>
      <c r="K17" s="50">
        <v>11</v>
      </c>
      <c r="L17" s="50">
        <v>12</v>
      </c>
      <c r="M17" s="47">
        <f t="shared" si="7"/>
        <v>56</v>
      </c>
      <c r="N17" s="50">
        <v>4536</v>
      </c>
      <c r="O17" s="50">
        <v>2708.174557</v>
      </c>
      <c r="P17" s="60">
        <f t="shared" si="1"/>
        <v>0.597040246252205</v>
      </c>
      <c r="Q17" s="71" t="str">
        <f t="shared" si="8"/>
        <v>是</v>
      </c>
      <c r="R17" s="50">
        <f t="shared" si="9"/>
        <v>56</v>
      </c>
      <c r="S17" s="72">
        <f t="shared" si="10"/>
        <v>784.823962165003</v>
      </c>
      <c r="T17" s="50">
        <f t="shared" si="11"/>
        <v>24822</v>
      </c>
      <c r="U17" s="73">
        <f t="shared" si="12"/>
        <v>0.333064439593812</v>
      </c>
      <c r="V17" s="74">
        <f t="shared" si="13"/>
        <v>0.000525908750118629</v>
      </c>
      <c r="W17" s="72">
        <f t="shared" si="14"/>
        <v>75.1929680518441</v>
      </c>
      <c r="X17" s="72">
        <f t="shared" si="15"/>
        <v>15.79</v>
      </c>
      <c r="Y17" s="72">
        <f t="shared" si="16"/>
        <v>72.8843647616526</v>
      </c>
      <c r="Z17" s="50">
        <f t="shared" si="17"/>
        <v>2708.174557</v>
      </c>
      <c r="AA17" s="72">
        <f t="shared" si="18"/>
        <v>9.43277925942911</v>
      </c>
      <c r="AB17" s="60">
        <f t="shared" si="19"/>
        <v>0.597040246252205</v>
      </c>
      <c r="AC17" s="72">
        <f t="shared" si="20"/>
        <v>26.2613515469476</v>
      </c>
      <c r="AD17" s="72">
        <f t="shared" si="21"/>
        <v>968.595425784876</v>
      </c>
      <c r="AE17" s="45">
        <f t="shared" si="22"/>
        <v>14</v>
      </c>
      <c r="AF17" s="50"/>
      <c r="AG17" s="50">
        <f t="shared" si="23"/>
        <v>14</v>
      </c>
      <c r="AH17" s="50">
        <f t="shared" si="24"/>
        <v>14</v>
      </c>
      <c r="AI17" s="45">
        <f t="shared" ref="AI17:AM17" si="33">AH17*70</f>
        <v>980</v>
      </c>
      <c r="AJ17" s="50">
        <f t="shared" si="26"/>
        <v>10</v>
      </c>
      <c r="AK17" s="50">
        <f t="shared" si="33"/>
        <v>700</v>
      </c>
      <c r="AL17" s="50">
        <f t="shared" si="27"/>
        <v>4</v>
      </c>
      <c r="AM17" s="50">
        <f t="shared" si="33"/>
        <v>280</v>
      </c>
      <c r="AN17" s="92"/>
    </row>
    <row r="18" s="6" customFormat="1" ht="32" customHeight="1" spans="1:40">
      <c r="A18" s="42"/>
      <c r="B18" s="48" t="s">
        <v>248</v>
      </c>
      <c r="C18" s="49" t="s">
        <v>242</v>
      </c>
      <c r="D18" s="45">
        <v>73</v>
      </c>
      <c r="E18" s="46">
        <v>6.63</v>
      </c>
      <c r="F18" s="47">
        <v>23101</v>
      </c>
      <c r="G18" s="45">
        <v>68</v>
      </c>
      <c r="H18" s="47">
        <f t="shared" si="6"/>
        <v>39</v>
      </c>
      <c r="I18" s="47">
        <v>21</v>
      </c>
      <c r="J18" s="50">
        <v>6</v>
      </c>
      <c r="K18" s="50">
        <v>5</v>
      </c>
      <c r="L18" s="50">
        <v>7</v>
      </c>
      <c r="M18" s="47">
        <f t="shared" si="7"/>
        <v>29</v>
      </c>
      <c r="N18" s="50">
        <v>2397</v>
      </c>
      <c r="O18" s="50">
        <v>1417.819266</v>
      </c>
      <c r="P18" s="60">
        <f t="shared" si="1"/>
        <v>0.591497399249061</v>
      </c>
      <c r="Q18" s="71" t="str">
        <f t="shared" si="8"/>
        <v>是</v>
      </c>
      <c r="R18" s="50">
        <f t="shared" si="9"/>
        <v>29</v>
      </c>
      <c r="S18" s="72">
        <f t="shared" si="10"/>
        <v>406.426694692591</v>
      </c>
      <c r="T18" s="50">
        <f t="shared" si="11"/>
        <v>23101</v>
      </c>
      <c r="U18" s="73">
        <f t="shared" si="12"/>
        <v>0.414729050014236</v>
      </c>
      <c r="V18" s="74">
        <f t="shared" si="13"/>
        <v>0.000274965360159438</v>
      </c>
      <c r="W18" s="72">
        <f t="shared" si="14"/>
        <v>39.3137812161686</v>
      </c>
      <c r="X18" s="72">
        <f t="shared" si="15"/>
        <v>6.63</v>
      </c>
      <c r="Y18" s="72">
        <f t="shared" si="16"/>
        <v>30.6031246592626</v>
      </c>
      <c r="Z18" s="50">
        <f t="shared" si="17"/>
        <v>1417.819266</v>
      </c>
      <c r="AA18" s="72">
        <f t="shared" si="18"/>
        <v>4.93837302007553</v>
      </c>
      <c r="AB18" s="60">
        <f t="shared" si="19"/>
        <v>0.591497399249061</v>
      </c>
      <c r="AC18" s="72">
        <f t="shared" si="20"/>
        <v>26.0175444424279</v>
      </c>
      <c r="AD18" s="72">
        <f t="shared" si="21"/>
        <v>507.299518030525</v>
      </c>
      <c r="AE18" s="45">
        <v>8</v>
      </c>
      <c r="AF18" s="50"/>
      <c r="AG18" s="50">
        <f t="shared" si="23"/>
        <v>8</v>
      </c>
      <c r="AH18" s="50">
        <f t="shared" si="24"/>
        <v>8</v>
      </c>
      <c r="AI18" s="45">
        <f t="shared" ref="AI18:AM18" si="34">AH18*70</f>
        <v>560</v>
      </c>
      <c r="AJ18" s="50">
        <f t="shared" si="26"/>
        <v>6</v>
      </c>
      <c r="AK18" s="50">
        <f t="shared" si="34"/>
        <v>420</v>
      </c>
      <c r="AL18" s="50">
        <f t="shared" si="27"/>
        <v>2</v>
      </c>
      <c r="AM18" s="50">
        <f t="shared" si="34"/>
        <v>140</v>
      </c>
      <c r="AN18" s="92"/>
    </row>
    <row r="19" s="6" customFormat="1" ht="32" customHeight="1" spans="1:40">
      <c r="A19" s="42"/>
      <c r="B19" s="48" t="s">
        <v>163</v>
      </c>
      <c r="C19" s="49" t="s">
        <v>242</v>
      </c>
      <c r="D19" s="45">
        <f>112+44</f>
        <v>156</v>
      </c>
      <c r="E19" s="46">
        <v>15.33</v>
      </c>
      <c r="F19" s="47">
        <v>23535</v>
      </c>
      <c r="G19" s="45">
        <v>87</v>
      </c>
      <c r="H19" s="47">
        <f t="shared" si="6"/>
        <v>56</v>
      </c>
      <c r="I19" s="47">
        <v>27</v>
      </c>
      <c r="J19" s="50">
        <v>11</v>
      </c>
      <c r="K19" s="50">
        <v>11</v>
      </c>
      <c r="L19" s="50">
        <v>7</v>
      </c>
      <c r="M19" s="47">
        <f t="shared" si="7"/>
        <v>31</v>
      </c>
      <c r="N19" s="50">
        <v>2727</v>
      </c>
      <c r="O19" s="50">
        <v>2021.838356</v>
      </c>
      <c r="P19" s="60">
        <f t="shared" si="1"/>
        <v>0.741414872020535</v>
      </c>
      <c r="Q19" s="71" t="str">
        <f t="shared" si="8"/>
        <v>是</v>
      </c>
      <c r="R19" s="50">
        <f t="shared" si="9"/>
        <v>31</v>
      </c>
      <c r="S19" s="72">
        <f t="shared" si="10"/>
        <v>434.456121912769</v>
      </c>
      <c r="T19" s="50">
        <f t="shared" si="11"/>
        <v>23535</v>
      </c>
      <c r="U19" s="73">
        <f t="shared" si="12"/>
        <v>0.394134953022682</v>
      </c>
      <c r="V19" s="74">
        <f t="shared" si="13"/>
        <v>0.000604208882983771</v>
      </c>
      <c r="W19" s="72">
        <f t="shared" si="14"/>
        <v>86.3881029258231</v>
      </c>
      <c r="X19" s="72">
        <f t="shared" si="15"/>
        <v>15.33</v>
      </c>
      <c r="Y19" s="72">
        <f t="shared" si="16"/>
        <v>70.7610710447203</v>
      </c>
      <c r="Z19" s="50">
        <f t="shared" si="17"/>
        <v>2021.838356</v>
      </c>
      <c r="AA19" s="72">
        <f t="shared" si="18"/>
        <v>7.04221774076546</v>
      </c>
      <c r="AB19" s="60">
        <f t="shared" si="19"/>
        <v>0.741414872020535</v>
      </c>
      <c r="AC19" s="72">
        <f t="shared" si="20"/>
        <v>32.6117991517135</v>
      </c>
      <c r="AD19" s="72">
        <f t="shared" si="21"/>
        <v>631.259312775792</v>
      </c>
      <c r="AE19" s="45">
        <v>13</v>
      </c>
      <c r="AF19" s="50"/>
      <c r="AG19" s="50">
        <f t="shared" si="23"/>
        <v>13</v>
      </c>
      <c r="AH19" s="50">
        <f t="shared" si="24"/>
        <v>13</v>
      </c>
      <c r="AI19" s="45">
        <f t="shared" ref="AI19:AM19" si="35">AH19*70</f>
        <v>910</v>
      </c>
      <c r="AJ19" s="50">
        <f t="shared" si="26"/>
        <v>9</v>
      </c>
      <c r="AK19" s="50">
        <f t="shared" si="35"/>
        <v>630</v>
      </c>
      <c r="AL19" s="50">
        <f t="shared" si="27"/>
        <v>4</v>
      </c>
      <c r="AM19" s="50">
        <f t="shared" si="35"/>
        <v>280</v>
      </c>
      <c r="AN19" s="92"/>
    </row>
    <row r="20" s="6" customFormat="1" ht="32" customHeight="1" spans="1:40">
      <c r="A20" s="42"/>
      <c r="B20" s="48" t="s">
        <v>249</v>
      </c>
      <c r="C20" s="49" t="s">
        <v>242</v>
      </c>
      <c r="D20" s="45">
        <v>92</v>
      </c>
      <c r="E20" s="46">
        <v>12.14</v>
      </c>
      <c r="F20" s="47">
        <v>23283</v>
      </c>
      <c r="G20" s="45">
        <v>88</v>
      </c>
      <c r="H20" s="47">
        <f t="shared" si="6"/>
        <v>66</v>
      </c>
      <c r="I20" s="47">
        <v>41</v>
      </c>
      <c r="J20" s="45">
        <v>11</v>
      </c>
      <c r="K20" s="50">
        <v>6</v>
      </c>
      <c r="L20" s="50">
        <v>8</v>
      </c>
      <c r="M20" s="47">
        <f t="shared" si="7"/>
        <v>22</v>
      </c>
      <c r="N20" s="50">
        <v>3142</v>
      </c>
      <c r="O20" s="50">
        <v>2012.425821</v>
      </c>
      <c r="P20" s="60">
        <f t="shared" si="1"/>
        <v>0.640491986314449</v>
      </c>
      <c r="Q20" s="71" t="str">
        <f t="shared" si="8"/>
        <v>是</v>
      </c>
      <c r="R20" s="50">
        <f t="shared" si="9"/>
        <v>22</v>
      </c>
      <c r="S20" s="72">
        <f t="shared" si="10"/>
        <v>308.323699421965</v>
      </c>
      <c r="T20" s="50">
        <f t="shared" si="11"/>
        <v>23283</v>
      </c>
      <c r="U20" s="73">
        <f t="shared" si="12"/>
        <v>0.406092815791971</v>
      </c>
      <c r="V20" s="74">
        <f t="shared" si="13"/>
        <v>0.000492996678371453</v>
      </c>
      <c r="W20" s="72">
        <f t="shared" si="14"/>
        <v>70.4872917175994</v>
      </c>
      <c r="X20" s="72">
        <f t="shared" si="15"/>
        <v>12.14</v>
      </c>
      <c r="Y20" s="72">
        <f t="shared" si="16"/>
        <v>56.0364907033858</v>
      </c>
      <c r="Z20" s="50">
        <f t="shared" si="17"/>
        <v>2012.425821</v>
      </c>
      <c r="AA20" s="72">
        <f t="shared" si="18"/>
        <v>7.00943316094687</v>
      </c>
      <c r="AB20" s="60">
        <f t="shared" si="19"/>
        <v>0.640491986314449</v>
      </c>
      <c r="AC20" s="72">
        <f t="shared" si="20"/>
        <v>28.1726153658681</v>
      </c>
      <c r="AD20" s="72">
        <f t="shared" si="21"/>
        <v>470.029530369765</v>
      </c>
      <c r="AE20" s="45">
        <v>8</v>
      </c>
      <c r="AF20" s="50"/>
      <c r="AG20" s="50">
        <f t="shared" si="23"/>
        <v>8</v>
      </c>
      <c r="AH20" s="50">
        <f t="shared" si="24"/>
        <v>8</v>
      </c>
      <c r="AI20" s="45">
        <f t="shared" ref="AI20:AM20" si="36">AH20*70</f>
        <v>560</v>
      </c>
      <c r="AJ20" s="50">
        <f t="shared" si="26"/>
        <v>6</v>
      </c>
      <c r="AK20" s="50">
        <f t="shared" si="36"/>
        <v>420</v>
      </c>
      <c r="AL20" s="50">
        <f t="shared" si="27"/>
        <v>2</v>
      </c>
      <c r="AM20" s="50">
        <f t="shared" si="36"/>
        <v>140</v>
      </c>
      <c r="AN20" s="92"/>
    </row>
    <row r="21" s="7" customFormat="1" ht="32" customHeight="1" spans="1:40">
      <c r="A21" s="42"/>
      <c r="B21" s="48" t="s">
        <v>250</v>
      </c>
      <c r="C21" s="49" t="s">
        <v>242</v>
      </c>
      <c r="D21" s="45">
        <v>74</v>
      </c>
      <c r="E21" s="46">
        <v>18.41</v>
      </c>
      <c r="F21" s="47">
        <v>23049</v>
      </c>
      <c r="G21" s="45">
        <v>20</v>
      </c>
      <c r="H21" s="45">
        <v>20</v>
      </c>
      <c r="I21" s="47">
        <v>22</v>
      </c>
      <c r="J21" s="45">
        <v>5</v>
      </c>
      <c r="K21" s="50">
        <v>7</v>
      </c>
      <c r="L21" s="50">
        <v>0</v>
      </c>
      <c r="M21" s="47">
        <f t="shared" si="7"/>
        <v>0</v>
      </c>
      <c r="N21" s="50">
        <v>2363</v>
      </c>
      <c r="O21" s="50">
        <v>1773.6</v>
      </c>
      <c r="P21" s="60">
        <f t="shared" si="1"/>
        <v>0.750571307659755</v>
      </c>
      <c r="Q21" s="71" t="str">
        <f t="shared" si="8"/>
        <v>否</v>
      </c>
      <c r="R21" s="50">
        <f t="shared" si="9"/>
        <v>0</v>
      </c>
      <c r="S21" s="72">
        <f t="shared" si="10"/>
        <v>0</v>
      </c>
      <c r="T21" s="50">
        <f t="shared" si="11"/>
        <v>0</v>
      </c>
      <c r="U21" s="73" t="str">
        <f t="shared" si="12"/>
        <v>—</v>
      </c>
      <c r="V21" s="74" t="str">
        <f t="shared" si="13"/>
        <v/>
      </c>
      <c r="W21" s="72">
        <f t="shared" si="14"/>
        <v>0</v>
      </c>
      <c r="X21" s="72">
        <f t="shared" si="15"/>
        <v>0</v>
      </c>
      <c r="Y21" s="72">
        <f t="shared" si="16"/>
        <v>0</v>
      </c>
      <c r="Z21" s="50">
        <f t="shared" si="17"/>
        <v>0</v>
      </c>
      <c r="AA21" s="72">
        <f t="shared" si="18"/>
        <v>0</v>
      </c>
      <c r="AB21" s="60">
        <f t="shared" si="19"/>
        <v>0</v>
      </c>
      <c r="AC21" s="72">
        <f t="shared" si="20"/>
        <v>0</v>
      </c>
      <c r="AD21" s="72">
        <f t="shared" si="21"/>
        <v>0</v>
      </c>
      <c r="AE21" s="45"/>
      <c r="AF21" s="50"/>
      <c r="AG21" s="50">
        <f t="shared" si="23"/>
        <v>0</v>
      </c>
      <c r="AH21" s="50">
        <f t="shared" si="24"/>
        <v>0</v>
      </c>
      <c r="AI21" s="45"/>
      <c r="AJ21" s="50">
        <f t="shared" si="26"/>
        <v>0</v>
      </c>
      <c r="AK21" s="50">
        <f>AJ21*70</f>
        <v>0</v>
      </c>
      <c r="AL21" s="50">
        <f t="shared" si="27"/>
        <v>0</v>
      </c>
      <c r="AM21" s="50">
        <f>AL21*70</f>
        <v>0</v>
      </c>
      <c r="AN21" s="92"/>
    </row>
    <row r="22" s="6" customFormat="1" ht="32" customHeight="1" spans="1:40">
      <c r="A22" s="42"/>
      <c r="B22" s="48" t="s">
        <v>251</v>
      </c>
      <c r="C22" s="49" t="s">
        <v>252</v>
      </c>
      <c r="D22" s="45">
        <v>192</v>
      </c>
      <c r="E22" s="46">
        <v>20.68</v>
      </c>
      <c r="F22" s="47">
        <v>14684</v>
      </c>
      <c r="G22" s="45">
        <v>164</v>
      </c>
      <c r="H22" s="47">
        <f t="shared" ref="H22:H24" si="37">SUM(I22:L22)</f>
        <v>127</v>
      </c>
      <c r="I22" s="47">
        <v>75</v>
      </c>
      <c r="J22" s="45">
        <v>21</v>
      </c>
      <c r="K22" s="50">
        <v>15</v>
      </c>
      <c r="L22" s="50">
        <v>16</v>
      </c>
      <c r="M22" s="47">
        <f t="shared" si="7"/>
        <v>37</v>
      </c>
      <c r="N22" s="50">
        <v>20058</v>
      </c>
      <c r="O22" s="50">
        <v>13687.591784</v>
      </c>
      <c r="P22" s="60">
        <f t="shared" si="1"/>
        <v>0.682400627380596</v>
      </c>
      <c r="Q22" s="71" t="str">
        <f t="shared" si="8"/>
        <v>是</v>
      </c>
      <c r="R22" s="50">
        <f t="shared" si="9"/>
        <v>37</v>
      </c>
      <c r="S22" s="72">
        <f t="shared" si="10"/>
        <v>518.544403573305</v>
      </c>
      <c r="T22" s="50">
        <f t="shared" si="11"/>
        <v>14684</v>
      </c>
      <c r="U22" s="73">
        <f t="shared" si="12"/>
        <v>0.814131156875771</v>
      </c>
      <c r="V22" s="74">
        <f t="shared" si="13"/>
        <v>0.00168362323241909</v>
      </c>
      <c r="W22" s="72">
        <f t="shared" si="14"/>
        <v>240.719759650462</v>
      </c>
      <c r="X22" s="72">
        <f t="shared" si="15"/>
        <v>20.68</v>
      </c>
      <c r="Y22" s="72">
        <f t="shared" si="16"/>
        <v>95.4559001438236</v>
      </c>
      <c r="Z22" s="50">
        <f t="shared" si="17"/>
        <v>13687.591784</v>
      </c>
      <c r="AA22" s="72">
        <f t="shared" si="18"/>
        <v>47.6749298001944</v>
      </c>
      <c r="AB22" s="60">
        <f t="shared" si="19"/>
        <v>0.682400627380596</v>
      </c>
      <c r="AC22" s="72">
        <f t="shared" si="20"/>
        <v>30.0160045892941</v>
      </c>
      <c r="AD22" s="72">
        <f t="shared" si="21"/>
        <v>932.41099775708</v>
      </c>
      <c r="AE22" s="45">
        <f t="shared" ref="AE22:AE24" si="38">ROUND(AD22/70,0)</f>
        <v>13</v>
      </c>
      <c r="AF22" s="50"/>
      <c r="AG22" s="50">
        <f t="shared" si="23"/>
        <v>13</v>
      </c>
      <c r="AH22" s="50">
        <f t="shared" si="24"/>
        <v>13</v>
      </c>
      <c r="AI22" s="45">
        <f t="shared" ref="AI22:AM22" si="39">AH22*70</f>
        <v>910</v>
      </c>
      <c r="AJ22" s="50">
        <f t="shared" si="26"/>
        <v>9</v>
      </c>
      <c r="AK22" s="50">
        <f t="shared" si="39"/>
        <v>630</v>
      </c>
      <c r="AL22" s="50">
        <f t="shared" si="27"/>
        <v>4</v>
      </c>
      <c r="AM22" s="50">
        <f t="shared" si="39"/>
        <v>280</v>
      </c>
      <c r="AN22" s="92"/>
    </row>
    <row r="23" s="6" customFormat="1" ht="32" customHeight="1" spans="1:40">
      <c r="A23" s="42"/>
      <c r="B23" s="48" t="s">
        <v>253</v>
      </c>
      <c r="C23" s="49" t="s">
        <v>252</v>
      </c>
      <c r="D23" s="45">
        <v>174</v>
      </c>
      <c r="E23" s="46">
        <v>27.21</v>
      </c>
      <c r="F23" s="47">
        <v>15148</v>
      </c>
      <c r="G23" s="45">
        <v>157</v>
      </c>
      <c r="H23" s="47">
        <f t="shared" si="37"/>
        <v>110</v>
      </c>
      <c r="I23" s="47">
        <v>63</v>
      </c>
      <c r="J23" s="45">
        <v>15</v>
      </c>
      <c r="K23" s="50">
        <v>16</v>
      </c>
      <c r="L23" s="50">
        <v>16</v>
      </c>
      <c r="M23" s="47">
        <f t="shared" si="7"/>
        <v>47</v>
      </c>
      <c r="N23" s="50">
        <v>21572</v>
      </c>
      <c r="O23" s="50">
        <v>15101.289937</v>
      </c>
      <c r="P23" s="60">
        <f t="shared" si="1"/>
        <v>0.700041254264788</v>
      </c>
      <c r="Q23" s="71" t="str">
        <f t="shared" si="8"/>
        <v>是</v>
      </c>
      <c r="R23" s="50">
        <f t="shared" si="9"/>
        <v>47</v>
      </c>
      <c r="S23" s="72">
        <f t="shared" si="10"/>
        <v>658.691539674199</v>
      </c>
      <c r="T23" s="50">
        <f t="shared" si="11"/>
        <v>15148</v>
      </c>
      <c r="U23" s="73">
        <f t="shared" si="12"/>
        <v>0.792113504792635</v>
      </c>
      <c r="V23" s="74">
        <f t="shared" si="13"/>
        <v>0.00215534084654076</v>
      </c>
      <c r="W23" s="72">
        <f t="shared" si="14"/>
        <v>308.164630039368</v>
      </c>
      <c r="X23" s="72">
        <f t="shared" si="15"/>
        <v>27.21</v>
      </c>
      <c r="Y23" s="72">
        <f t="shared" si="16"/>
        <v>125.597439212449</v>
      </c>
      <c r="Z23" s="50">
        <f t="shared" si="17"/>
        <v>15101.289937</v>
      </c>
      <c r="AA23" s="72">
        <f t="shared" si="18"/>
        <v>52.5989486682705</v>
      </c>
      <c r="AB23" s="60">
        <f t="shared" si="19"/>
        <v>0.700041254264788</v>
      </c>
      <c r="AC23" s="72">
        <f t="shared" si="20"/>
        <v>30.7919434092017</v>
      </c>
      <c r="AD23" s="72">
        <f t="shared" si="21"/>
        <v>1175.84450100349</v>
      </c>
      <c r="AE23" s="45">
        <f t="shared" si="38"/>
        <v>17</v>
      </c>
      <c r="AF23" s="50"/>
      <c r="AG23" s="50">
        <f t="shared" si="23"/>
        <v>17</v>
      </c>
      <c r="AH23" s="50">
        <f t="shared" si="24"/>
        <v>17</v>
      </c>
      <c r="AI23" s="45">
        <f t="shared" ref="AI23:AM23" si="40">AH23*70</f>
        <v>1190</v>
      </c>
      <c r="AJ23" s="50">
        <f t="shared" si="26"/>
        <v>12</v>
      </c>
      <c r="AK23" s="50">
        <f t="shared" si="40"/>
        <v>840</v>
      </c>
      <c r="AL23" s="50">
        <f t="shared" si="27"/>
        <v>5</v>
      </c>
      <c r="AM23" s="50">
        <f t="shared" si="40"/>
        <v>350</v>
      </c>
      <c r="AN23" s="92"/>
    </row>
    <row r="24" s="6" customFormat="1" ht="32" customHeight="1" spans="1:40">
      <c r="A24" s="42"/>
      <c r="B24" s="48" t="s">
        <v>254</v>
      </c>
      <c r="C24" s="49" t="s">
        <v>242</v>
      </c>
      <c r="D24" s="45">
        <v>80</v>
      </c>
      <c r="E24" s="46">
        <v>7.17</v>
      </c>
      <c r="F24" s="47">
        <v>28398</v>
      </c>
      <c r="G24" s="45">
        <v>49</v>
      </c>
      <c r="H24" s="47">
        <f t="shared" si="37"/>
        <v>23</v>
      </c>
      <c r="I24" s="47">
        <v>0</v>
      </c>
      <c r="J24" s="45">
        <v>7</v>
      </c>
      <c r="K24" s="50">
        <v>9</v>
      </c>
      <c r="L24" s="50">
        <v>7</v>
      </c>
      <c r="M24" s="47">
        <f t="shared" si="7"/>
        <v>26</v>
      </c>
      <c r="N24" s="50">
        <v>2013</v>
      </c>
      <c r="O24" s="50">
        <v>1523.344132</v>
      </c>
      <c r="P24" s="60">
        <f t="shared" si="1"/>
        <v>0.756753170392449</v>
      </c>
      <c r="Q24" s="71" t="str">
        <f t="shared" si="8"/>
        <v>是</v>
      </c>
      <c r="R24" s="50">
        <f t="shared" si="9"/>
        <v>26</v>
      </c>
      <c r="S24" s="72">
        <f t="shared" si="10"/>
        <v>364.382553862323</v>
      </c>
      <c r="T24" s="50">
        <f t="shared" si="11"/>
        <v>28398</v>
      </c>
      <c r="U24" s="73">
        <f t="shared" si="12"/>
        <v>0.163376672677233</v>
      </c>
      <c r="V24" s="74">
        <f t="shared" si="13"/>
        <v>0.000117141074309576</v>
      </c>
      <c r="W24" s="72">
        <f t="shared" si="14"/>
        <v>16.7485044813036</v>
      </c>
      <c r="X24" s="72">
        <f t="shared" si="15"/>
        <v>7.17</v>
      </c>
      <c r="Y24" s="72">
        <f t="shared" si="16"/>
        <v>33.0956868487048</v>
      </c>
      <c r="Z24" s="50">
        <f t="shared" si="17"/>
        <v>1523.344132</v>
      </c>
      <c r="AA24" s="72">
        <f t="shared" si="18"/>
        <v>5.30592420498197</v>
      </c>
      <c r="AB24" s="60">
        <f t="shared" si="19"/>
        <v>0.756753170392449</v>
      </c>
      <c r="AC24" s="72">
        <f t="shared" si="20"/>
        <v>33.2864679838489</v>
      </c>
      <c r="AD24" s="72">
        <f t="shared" si="21"/>
        <v>452.819137381162</v>
      </c>
      <c r="AE24" s="45">
        <f t="shared" si="38"/>
        <v>6</v>
      </c>
      <c r="AF24" s="50"/>
      <c r="AG24" s="50">
        <f t="shared" si="23"/>
        <v>6</v>
      </c>
      <c r="AH24" s="50">
        <f t="shared" si="24"/>
        <v>6</v>
      </c>
      <c r="AI24" s="45">
        <f t="shared" ref="AI24:AM24" si="41">AH24*70</f>
        <v>420</v>
      </c>
      <c r="AJ24" s="50">
        <f t="shared" si="26"/>
        <v>4</v>
      </c>
      <c r="AK24" s="50">
        <f t="shared" si="41"/>
        <v>280</v>
      </c>
      <c r="AL24" s="50">
        <f t="shared" si="27"/>
        <v>2</v>
      </c>
      <c r="AM24" s="50">
        <f t="shared" si="41"/>
        <v>140</v>
      </c>
      <c r="AN24" s="92"/>
    </row>
    <row r="25" s="5" customFormat="1" ht="33" customHeight="1" spans="1:40">
      <c r="A25" s="40" t="s">
        <v>255</v>
      </c>
      <c r="B25" s="40" t="s">
        <v>241</v>
      </c>
      <c r="C25" s="40"/>
      <c r="D25" s="39">
        <f t="shared" ref="D25:O25" si="42">SUM(D26:D36)</f>
        <v>1316</v>
      </c>
      <c r="E25" s="41">
        <f t="shared" si="42"/>
        <v>274.2</v>
      </c>
      <c r="F25" s="37"/>
      <c r="G25" s="37">
        <f t="shared" si="42"/>
        <v>1281</v>
      </c>
      <c r="H25" s="37">
        <f t="shared" si="42"/>
        <v>879</v>
      </c>
      <c r="I25" s="37">
        <f t="shared" si="42"/>
        <v>426</v>
      </c>
      <c r="J25" s="37">
        <f t="shared" si="42"/>
        <v>155</v>
      </c>
      <c r="K25" s="37">
        <f t="shared" si="42"/>
        <v>149</v>
      </c>
      <c r="L25" s="37">
        <f t="shared" si="42"/>
        <v>158</v>
      </c>
      <c r="M25" s="37">
        <f t="shared" si="42"/>
        <v>402</v>
      </c>
      <c r="N25" s="37">
        <f t="shared" si="42"/>
        <v>558574.03</v>
      </c>
      <c r="O25" s="37">
        <f t="shared" si="42"/>
        <v>421340.271864</v>
      </c>
      <c r="P25" s="59">
        <f t="shared" si="1"/>
        <v>0.75431410920411</v>
      </c>
      <c r="Q25" s="69" t="s">
        <v>239</v>
      </c>
      <c r="R25" s="37">
        <f t="shared" ref="R25:AE25" si="43">SUM(R26:R36)</f>
        <v>402</v>
      </c>
      <c r="S25" s="41">
        <f t="shared" si="43"/>
        <v>5633.91487125591</v>
      </c>
      <c r="T25" s="69" t="s">
        <v>239</v>
      </c>
      <c r="U25" s="69" t="s">
        <v>239</v>
      </c>
      <c r="V25" s="70">
        <f t="shared" si="43"/>
        <v>0.019849352662048</v>
      </c>
      <c r="W25" s="41">
        <f t="shared" si="43"/>
        <v>2838.00514866979</v>
      </c>
      <c r="X25" s="37">
        <f t="shared" si="43"/>
        <v>259.07</v>
      </c>
      <c r="Y25" s="41">
        <f t="shared" si="43"/>
        <v>1195.82978966443</v>
      </c>
      <c r="Z25" s="37">
        <f t="shared" si="43"/>
        <v>373151.105065</v>
      </c>
      <c r="AA25" s="41">
        <f t="shared" si="43"/>
        <v>1299.71385906133</v>
      </c>
      <c r="AB25" s="41">
        <f t="shared" si="43"/>
        <v>6.82813808814377</v>
      </c>
      <c r="AC25" s="41">
        <f t="shared" si="43"/>
        <v>300.341787458159</v>
      </c>
      <c r="AD25" s="41">
        <f t="shared" si="43"/>
        <v>11267.8054561096</v>
      </c>
      <c r="AE25" s="37">
        <f t="shared" si="43"/>
        <v>160</v>
      </c>
      <c r="AF25" s="37">
        <f t="shared" ref="AF25:AH25" si="44">SUM(AF26:AF35)</f>
        <v>0</v>
      </c>
      <c r="AG25" s="37">
        <f t="shared" si="44"/>
        <v>160</v>
      </c>
      <c r="AH25" s="37">
        <f t="shared" si="44"/>
        <v>160</v>
      </c>
      <c r="AI25" s="39">
        <f>AH25*70</f>
        <v>11200</v>
      </c>
      <c r="AJ25" s="37">
        <f t="shared" ref="AJ25:AM25" si="45">SUM(AJ26:AJ35)</f>
        <v>117</v>
      </c>
      <c r="AK25" s="37">
        <f t="shared" si="45"/>
        <v>8190</v>
      </c>
      <c r="AL25" s="37">
        <f t="shared" si="45"/>
        <v>43</v>
      </c>
      <c r="AM25" s="37">
        <f t="shared" si="45"/>
        <v>3010</v>
      </c>
      <c r="AN25" s="90"/>
    </row>
    <row r="26" s="6" customFormat="1" ht="33" customHeight="1" spans="1:40">
      <c r="A26" s="42"/>
      <c r="B26" s="43" t="s">
        <v>256</v>
      </c>
      <c r="C26" s="44" t="s">
        <v>247</v>
      </c>
      <c r="D26" s="45">
        <v>145</v>
      </c>
      <c r="E26" s="46">
        <v>25.93</v>
      </c>
      <c r="F26" s="47">
        <v>17390</v>
      </c>
      <c r="G26" s="45">
        <v>140</v>
      </c>
      <c r="H26" s="47">
        <f t="shared" ref="H26:H29" si="46">SUM(I26:L26)</f>
        <v>76</v>
      </c>
      <c r="I26" s="45">
        <v>19</v>
      </c>
      <c r="J26" s="50">
        <v>16</v>
      </c>
      <c r="K26" s="50">
        <v>20</v>
      </c>
      <c r="L26" s="50">
        <v>21</v>
      </c>
      <c r="M26" s="47">
        <f t="shared" ref="M26:M36" si="47">G26-H26</f>
        <v>64</v>
      </c>
      <c r="N26" s="50">
        <v>68973.51</v>
      </c>
      <c r="O26" s="50">
        <v>43388.991423</v>
      </c>
      <c r="P26" s="60">
        <f t="shared" si="1"/>
        <v>0.629067469859081</v>
      </c>
      <c r="Q26" s="71" t="str">
        <f t="shared" ref="Q26:Q36" si="48">IF(M26&gt;0,"是","否")</f>
        <v>是</v>
      </c>
      <c r="R26" s="50">
        <f t="shared" ref="R26:R36" si="49">IF(Q26="是",M26,0)</f>
        <v>64</v>
      </c>
      <c r="S26" s="72">
        <f t="shared" ref="S26:S36" si="50">R26/$R$9*60%*1270*70</f>
        <v>896.941671045717</v>
      </c>
      <c r="T26" s="50">
        <f t="shared" ref="T26:T36" si="51">IF(Q26="是",F26,0)</f>
        <v>17390</v>
      </c>
      <c r="U26" s="73">
        <f t="shared" ref="U26:U36" si="52">IF(Q26="是",($T$14-T26)/($T$14-$T$139),"—")</f>
        <v>0.685726487615071</v>
      </c>
      <c r="V26" s="74">
        <f t="shared" ref="V26:V36" si="53">IF(Q26="是",X26*U26/10000,"")</f>
        <v>0.00177808878238588</v>
      </c>
      <c r="W26" s="72">
        <f t="shared" ref="W26:W36" si="54">IF(Q26="是",V26/$V$9*0.2*1270*70,0)</f>
        <v>254.226180829136</v>
      </c>
      <c r="X26" s="72">
        <f t="shared" ref="X26:X36" si="55">IF(Q26="是",E26,0)</f>
        <v>25.93</v>
      </c>
      <c r="Y26" s="72">
        <f t="shared" ref="Y26:Y36" si="56">X26/$X$9*0.1*1270*70</f>
        <v>119.68914365229</v>
      </c>
      <c r="Z26" s="50">
        <f t="shared" ref="Z26:Z36" si="57">IF(Q26="是",O26,0)</f>
        <v>43388.991423</v>
      </c>
      <c r="AA26" s="72">
        <f t="shared" ref="AA26:AA36" si="58">Z26/$Z$9*6%*1270*70</f>
        <v>151.127178019058</v>
      </c>
      <c r="AB26" s="60">
        <f t="shared" ref="AB26:AB36" si="59">IF(Q26="是",P26,0)</f>
        <v>0.629067469859081</v>
      </c>
      <c r="AC26" s="72">
        <f t="shared" ref="AC26:AC36" si="60">AB26/$AB$9*4%*1270*70</f>
        <v>27.6700977470448</v>
      </c>
      <c r="AD26" s="72">
        <f t="shared" ref="AD26:AD36" si="61">S26+W26+Y26+AA26+AC26</f>
        <v>1449.65427129325</v>
      </c>
      <c r="AE26" s="45">
        <f t="shared" ref="AE26:AE29" si="62">ROUND(AD26/70,0)</f>
        <v>21</v>
      </c>
      <c r="AF26" s="50"/>
      <c r="AG26" s="50">
        <f t="shared" ref="AG26:AG36" si="63">AE26+AF26</f>
        <v>21</v>
      </c>
      <c r="AH26" s="50">
        <f t="shared" ref="AH26:AH36" si="64">AG26</f>
        <v>21</v>
      </c>
      <c r="AI26" s="45">
        <f t="shared" ref="AI26:AM26" si="65">AH26*70</f>
        <v>1470</v>
      </c>
      <c r="AJ26" s="50">
        <f t="shared" ref="AJ26:AJ36" si="66">ROUND(AH26/88900*64400,0)</f>
        <v>15</v>
      </c>
      <c r="AK26" s="50">
        <f t="shared" si="65"/>
        <v>1050</v>
      </c>
      <c r="AL26" s="50">
        <f t="shared" ref="AL26:AL36" si="67">ROUND(AH26/88900*24500,0)</f>
        <v>6</v>
      </c>
      <c r="AM26" s="50">
        <f t="shared" si="65"/>
        <v>420</v>
      </c>
      <c r="AN26" s="92"/>
    </row>
    <row r="27" s="6" customFormat="1" ht="33" customHeight="1" spans="1:40">
      <c r="A27" s="42"/>
      <c r="B27" s="48" t="s">
        <v>257</v>
      </c>
      <c r="C27" s="49" t="s">
        <v>247</v>
      </c>
      <c r="D27" s="45">
        <v>97</v>
      </c>
      <c r="E27" s="46">
        <v>21.49</v>
      </c>
      <c r="F27" s="47">
        <v>15388</v>
      </c>
      <c r="G27" s="45">
        <v>97</v>
      </c>
      <c r="H27" s="47">
        <f t="shared" si="46"/>
        <v>88</v>
      </c>
      <c r="I27" s="45">
        <v>66</v>
      </c>
      <c r="J27" s="50">
        <v>6</v>
      </c>
      <c r="K27" s="50">
        <v>7</v>
      </c>
      <c r="L27" s="50">
        <v>9</v>
      </c>
      <c r="M27" s="47">
        <f t="shared" si="47"/>
        <v>9</v>
      </c>
      <c r="N27" s="50">
        <v>56359.05</v>
      </c>
      <c r="O27" s="50">
        <v>43231.177333</v>
      </c>
      <c r="P27" s="60">
        <f t="shared" si="1"/>
        <v>0.767067176132316</v>
      </c>
      <c r="Q27" s="71" t="str">
        <f t="shared" si="48"/>
        <v>是</v>
      </c>
      <c r="R27" s="50">
        <f t="shared" si="49"/>
        <v>9</v>
      </c>
      <c r="S27" s="72">
        <f t="shared" si="50"/>
        <v>126.132422490804</v>
      </c>
      <c r="T27" s="50">
        <f t="shared" si="51"/>
        <v>15388</v>
      </c>
      <c r="U27" s="73">
        <f t="shared" si="52"/>
        <v>0.780725064059979</v>
      </c>
      <c r="V27" s="74">
        <f t="shared" si="53"/>
        <v>0.00167777816266489</v>
      </c>
      <c r="W27" s="72">
        <f t="shared" si="54"/>
        <v>239.884047859797</v>
      </c>
      <c r="X27" s="72">
        <f t="shared" si="55"/>
        <v>21.49</v>
      </c>
      <c r="Y27" s="72">
        <f t="shared" si="56"/>
        <v>99.1947434279869</v>
      </c>
      <c r="Z27" s="50">
        <f t="shared" si="57"/>
        <v>43231.177333</v>
      </c>
      <c r="AA27" s="72">
        <f t="shared" si="58"/>
        <v>150.577499464863</v>
      </c>
      <c r="AB27" s="60">
        <f t="shared" si="59"/>
        <v>0.767067176132316</v>
      </c>
      <c r="AC27" s="72">
        <f t="shared" si="60"/>
        <v>33.7401387912897</v>
      </c>
      <c r="AD27" s="72">
        <f t="shared" si="61"/>
        <v>649.528852034741</v>
      </c>
      <c r="AE27" s="45">
        <f t="shared" si="62"/>
        <v>9</v>
      </c>
      <c r="AF27" s="50"/>
      <c r="AG27" s="50">
        <f t="shared" si="63"/>
        <v>9</v>
      </c>
      <c r="AH27" s="50">
        <f t="shared" si="64"/>
        <v>9</v>
      </c>
      <c r="AI27" s="45">
        <f t="shared" ref="AI27:AM27" si="68">AH27*70</f>
        <v>630</v>
      </c>
      <c r="AJ27" s="50">
        <f t="shared" si="66"/>
        <v>7</v>
      </c>
      <c r="AK27" s="50">
        <f t="shared" si="68"/>
        <v>490</v>
      </c>
      <c r="AL27" s="50">
        <f t="shared" si="67"/>
        <v>2</v>
      </c>
      <c r="AM27" s="50">
        <f t="shared" si="68"/>
        <v>140</v>
      </c>
      <c r="AN27" s="92"/>
    </row>
    <row r="28" s="6" customFormat="1" ht="33" customHeight="1" spans="1:40">
      <c r="A28" s="42"/>
      <c r="B28" s="48" t="s">
        <v>258</v>
      </c>
      <c r="C28" s="49" t="s">
        <v>247</v>
      </c>
      <c r="D28" s="45">
        <v>188</v>
      </c>
      <c r="E28" s="46">
        <v>28.37</v>
      </c>
      <c r="F28" s="47">
        <v>15738</v>
      </c>
      <c r="G28" s="45">
        <v>188</v>
      </c>
      <c r="H28" s="47">
        <f t="shared" si="46"/>
        <v>98</v>
      </c>
      <c r="I28" s="45">
        <v>20</v>
      </c>
      <c r="J28" s="45">
        <v>32</v>
      </c>
      <c r="K28" s="50">
        <v>23</v>
      </c>
      <c r="L28" s="50">
        <v>23</v>
      </c>
      <c r="M28" s="47">
        <f t="shared" si="47"/>
        <v>90</v>
      </c>
      <c r="N28" s="50">
        <v>43723.34</v>
      </c>
      <c r="O28" s="50">
        <v>33060.617701</v>
      </c>
      <c r="P28" s="60">
        <f t="shared" si="1"/>
        <v>0.756132026990619</v>
      </c>
      <c r="Q28" s="71" t="str">
        <f t="shared" si="48"/>
        <v>是</v>
      </c>
      <c r="R28" s="50">
        <f t="shared" si="49"/>
        <v>90</v>
      </c>
      <c r="S28" s="72">
        <f t="shared" si="50"/>
        <v>1261.32422490804</v>
      </c>
      <c r="T28" s="50">
        <f t="shared" si="51"/>
        <v>15738</v>
      </c>
      <c r="U28" s="73">
        <f t="shared" si="52"/>
        <v>0.764116921324855</v>
      </c>
      <c r="V28" s="74">
        <f t="shared" si="53"/>
        <v>0.00216779970579861</v>
      </c>
      <c r="W28" s="72">
        <f t="shared" si="54"/>
        <v>309.945963029031</v>
      </c>
      <c r="X28" s="72">
        <f t="shared" si="55"/>
        <v>28.37</v>
      </c>
      <c r="Y28" s="72">
        <f t="shared" si="56"/>
        <v>130.951832063843</v>
      </c>
      <c r="Z28" s="50">
        <f t="shared" si="57"/>
        <v>33060.617701</v>
      </c>
      <c r="AA28" s="72">
        <f t="shared" si="58"/>
        <v>115.152661835567</v>
      </c>
      <c r="AB28" s="60">
        <f t="shared" si="59"/>
        <v>0.756132026990619</v>
      </c>
      <c r="AC28" s="72">
        <f t="shared" si="60"/>
        <v>33.2591464333522</v>
      </c>
      <c r="AD28" s="72">
        <f t="shared" si="61"/>
        <v>1850.63382826983</v>
      </c>
      <c r="AE28" s="45">
        <f t="shared" si="62"/>
        <v>26</v>
      </c>
      <c r="AF28" s="50"/>
      <c r="AG28" s="50">
        <f t="shared" si="63"/>
        <v>26</v>
      </c>
      <c r="AH28" s="50">
        <f t="shared" si="64"/>
        <v>26</v>
      </c>
      <c r="AI28" s="45">
        <f t="shared" ref="AI28:AM28" si="69">AH28*70</f>
        <v>1820</v>
      </c>
      <c r="AJ28" s="50">
        <f t="shared" si="66"/>
        <v>19</v>
      </c>
      <c r="AK28" s="50">
        <f t="shared" si="69"/>
        <v>1330</v>
      </c>
      <c r="AL28" s="50">
        <f t="shared" si="67"/>
        <v>7</v>
      </c>
      <c r="AM28" s="50">
        <f t="shared" si="69"/>
        <v>490</v>
      </c>
      <c r="AN28" s="92"/>
    </row>
    <row r="29" s="6" customFormat="1" ht="33" customHeight="1" spans="1:40">
      <c r="A29" s="42"/>
      <c r="B29" s="48" t="s">
        <v>259</v>
      </c>
      <c r="C29" s="49" t="s">
        <v>247</v>
      </c>
      <c r="D29" s="45">
        <v>89</v>
      </c>
      <c r="E29" s="46">
        <v>19.46</v>
      </c>
      <c r="F29" s="50">
        <v>15722</v>
      </c>
      <c r="G29" s="45">
        <v>89</v>
      </c>
      <c r="H29" s="47">
        <f t="shared" si="46"/>
        <v>65</v>
      </c>
      <c r="I29" s="45">
        <v>36</v>
      </c>
      <c r="J29" s="45">
        <v>7</v>
      </c>
      <c r="K29" s="50">
        <v>11</v>
      </c>
      <c r="L29" s="50">
        <v>11</v>
      </c>
      <c r="M29" s="47">
        <f t="shared" si="47"/>
        <v>24</v>
      </c>
      <c r="N29" s="50">
        <v>39501.27</v>
      </c>
      <c r="O29" s="50">
        <v>29258.042435</v>
      </c>
      <c r="P29" s="60">
        <f t="shared" si="1"/>
        <v>0.740686120598148</v>
      </c>
      <c r="Q29" s="71" t="str">
        <f t="shared" si="48"/>
        <v>是</v>
      </c>
      <c r="R29" s="50">
        <f t="shared" si="49"/>
        <v>24</v>
      </c>
      <c r="S29" s="72">
        <f t="shared" si="50"/>
        <v>336.353126642144</v>
      </c>
      <c r="T29" s="50">
        <f t="shared" si="51"/>
        <v>15722</v>
      </c>
      <c r="U29" s="73">
        <f t="shared" si="52"/>
        <v>0.764876150707032</v>
      </c>
      <c r="V29" s="74">
        <f t="shared" si="53"/>
        <v>0.00148844898927589</v>
      </c>
      <c r="W29" s="72">
        <f t="shared" si="54"/>
        <v>212.814290068715</v>
      </c>
      <c r="X29" s="72">
        <f t="shared" si="55"/>
        <v>19.46</v>
      </c>
      <c r="Y29" s="72">
        <f t="shared" si="56"/>
        <v>89.8245559380468</v>
      </c>
      <c r="Z29" s="50">
        <f t="shared" si="57"/>
        <v>29258.042435</v>
      </c>
      <c r="AA29" s="72">
        <f t="shared" si="58"/>
        <v>101.908001143799</v>
      </c>
      <c r="AB29" s="60">
        <f t="shared" si="59"/>
        <v>0.740686120598148</v>
      </c>
      <c r="AC29" s="72">
        <f t="shared" si="60"/>
        <v>32.5797443657693</v>
      </c>
      <c r="AD29" s="72">
        <f t="shared" si="61"/>
        <v>773.479718158474</v>
      </c>
      <c r="AE29" s="45">
        <f t="shared" si="62"/>
        <v>11</v>
      </c>
      <c r="AF29" s="50"/>
      <c r="AG29" s="50">
        <f t="shared" si="63"/>
        <v>11</v>
      </c>
      <c r="AH29" s="50">
        <f t="shared" si="64"/>
        <v>11</v>
      </c>
      <c r="AI29" s="45">
        <f t="shared" ref="AI29:AM29" si="70">AH29*70</f>
        <v>770</v>
      </c>
      <c r="AJ29" s="50">
        <f t="shared" si="66"/>
        <v>8</v>
      </c>
      <c r="AK29" s="50">
        <f t="shared" si="70"/>
        <v>560</v>
      </c>
      <c r="AL29" s="50">
        <f t="shared" si="67"/>
        <v>3</v>
      </c>
      <c r="AM29" s="50">
        <f t="shared" si="70"/>
        <v>210</v>
      </c>
      <c r="AN29" s="92"/>
    </row>
    <row r="30" s="7" customFormat="1" ht="33" customHeight="1" spans="1:40">
      <c r="A30" s="42"/>
      <c r="B30" s="48" t="s">
        <v>260</v>
      </c>
      <c r="C30" s="49" t="s">
        <v>247</v>
      </c>
      <c r="D30" s="45">
        <v>96</v>
      </c>
      <c r="E30" s="46">
        <v>12.37</v>
      </c>
      <c r="F30" s="47">
        <v>14860</v>
      </c>
      <c r="G30" s="45">
        <v>75</v>
      </c>
      <c r="H30" s="45">
        <v>75</v>
      </c>
      <c r="I30" s="45">
        <v>80</v>
      </c>
      <c r="J30" s="45">
        <v>0</v>
      </c>
      <c r="K30" s="50">
        <v>0</v>
      </c>
      <c r="L30" s="50">
        <v>0</v>
      </c>
      <c r="M30" s="47">
        <f t="shared" si="47"/>
        <v>0</v>
      </c>
      <c r="N30" s="50">
        <v>56763.12</v>
      </c>
      <c r="O30" s="50">
        <v>42341.859031</v>
      </c>
      <c r="P30" s="60">
        <f t="shared" si="1"/>
        <v>0.745939600060744</v>
      </c>
      <c r="Q30" s="71" t="str">
        <f t="shared" si="48"/>
        <v>否</v>
      </c>
      <c r="R30" s="50">
        <f t="shared" si="49"/>
        <v>0</v>
      </c>
      <c r="S30" s="72">
        <f t="shared" si="50"/>
        <v>0</v>
      </c>
      <c r="T30" s="50">
        <f t="shared" si="51"/>
        <v>0</v>
      </c>
      <c r="U30" s="73" t="str">
        <f t="shared" si="52"/>
        <v>—</v>
      </c>
      <c r="V30" s="74" t="str">
        <f t="shared" si="53"/>
        <v/>
      </c>
      <c r="W30" s="72">
        <f t="shared" si="54"/>
        <v>0</v>
      </c>
      <c r="X30" s="72">
        <f t="shared" si="55"/>
        <v>0</v>
      </c>
      <c r="Y30" s="72">
        <f t="shared" si="56"/>
        <v>0</v>
      </c>
      <c r="Z30" s="50">
        <f t="shared" si="57"/>
        <v>0</v>
      </c>
      <c r="AA30" s="72">
        <f t="shared" si="58"/>
        <v>0</v>
      </c>
      <c r="AB30" s="60">
        <f t="shared" si="59"/>
        <v>0</v>
      </c>
      <c r="AC30" s="72">
        <f t="shared" si="60"/>
        <v>0</v>
      </c>
      <c r="AD30" s="72">
        <f t="shared" si="61"/>
        <v>0</v>
      </c>
      <c r="AE30" s="45"/>
      <c r="AF30" s="50"/>
      <c r="AG30" s="50">
        <f t="shared" si="63"/>
        <v>0</v>
      </c>
      <c r="AH30" s="50">
        <f t="shared" si="64"/>
        <v>0</v>
      </c>
      <c r="AI30" s="45"/>
      <c r="AJ30" s="50">
        <f t="shared" si="66"/>
        <v>0</v>
      </c>
      <c r="AK30" s="50">
        <f>AJ30*70</f>
        <v>0</v>
      </c>
      <c r="AL30" s="50">
        <f t="shared" si="67"/>
        <v>0</v>
      </c>
      <c r="AM30" s="50">
        <f>AL30*70</f>
        <v>0</v>
      </c>
      <c r="AN30" s="92"/>
    </row>
    <row r="31" s="6" customFormat="1" ht="33" customHeight="1" spans="1:40">
      <c r="A31" s="42"/>
      <c r="B31" s="48" t="s">
        <v>261</v>
      </c>
      <c r="C31" s="49" t="s">
        <v>247</v>
      </c>
      <c r="D31" s="45">
        <v>141</v>
      </c>
      <c r="E31" s="46">
        <v>18.94</v>
      </c>
      <c r="F31" s="47">
        <v>15419</v>
      </c>
      <c r="G31" s="45">
        <v>141</v>
      </c>
      <c r="H31" s="47">
        <f t="shared" ref="H31:H35" si="71">SUM(I31:L31)</f>
        <v>97</v>
      </c>
      <c r="I31" s="45">
        <v>40</v>
      </c>
      <c r="J31" s="45">
        <v>27</v>
      </c>
      <c r="K31" s="50">
        <v>15</v>
      </c>
      <c r="L31" s="50">
        <v>15</v>
      </c>
      <c r="M31" s="47">
        <f t="shared" si="47"/>
        <v>44</v>
      </c>
      <c r="N31" s="50">
        <v>47699.56</v>
      </c>
      <c r="O31" s="50">
        <v>36881.208348</v>
      </c>
      <c r="P31" s="60">
        <f t="shared" si="1"/>
        <v>0.773198082917327</v>
      </c>
      <c r="Q31" s="71" t="str">
        <f t="shared" si="48"/>
        <v>是</v>
      </c>
      <c r="R31" s="50">
        <f t="shared" si="49"/>
        <v>44</v>
      </c>
      <c r="S31" s="72">
        <f t="shared" si="50"/>
        <v>616.647398843931</v>
      </c>
      <c r="T31" s="50">
        <f t="shared" si="51"/>
        <v>15419</v>
      </c>
      <c r="U31" s="73">
        <f t="shared" si="52"/>
        <v>0.779254057132011</v>
      </c>
      <c r="V31" s="74">
        <f t="shared" si="53"/>
        <v>0.00147590718420803</v>
      </c>
      <c r="W31" s="72">
        <f t="shared" si="54"/>
        <v>211.021097718204</v>
      </c>
      <c r="X31" s="72">
        <f t="shared" si="55"/>
        <v>18.94</v>
      </c>
      <c r="Y31" s="72">
        <f t="shared" si="56"/>
        <v>87.4243108667321</v>
      </c>
      <c r="Z31" s="50">
        <f t="shared" si="57"/>
        <v>36881.208348</v>
      </c>
      <c r="AA31" s="72">
        <f t="shared" si="58"/>
        <v>128.460071478213</v>
      </c>
      <c r="AB31" s="60">
        <f t="shared" si="59"/>
        <v>0.773198082917327</v>
      </c>
      <c r="AC31" s="72">
        <f t="shared" si="60"/>
        <v>34.0098122335633</v>
      </c>
      <c r="AD31" s="72">
        <f t="shared" si="61"/>
        <v>1077.56269114064</v>
      </c>
      <c r="AE31" s="45">
        <f t="shared" ref="AE31:AE35" si="72">ROUND(AD31/70,0)</f>
        <v>15</v>
      </c>
      <c r="AF31" s="50"/>
      <c r="AG31" s="50">
        <f t="shared" si="63"/>
        <v>15</v>
      </c>
      <c r="AH31" s="50">
        <f t="shared" si="64"/>
        <v>15</v>
      </c>
      <c r="AI31" s="45">
        <f t="shared" ref="AI31:AM31" si="73">AH31*70</f>
        <v>1050</v>
      </c>
      <c r="AJ31" s="50">
        <f t="shared" si="66"/>
        <v>11</v>
      </c>
      <c r="AK31" s="50">
        <f t="shared" si="73"/>
        <v>770</v>
      </c>
      <c r="AL31" s="50">
        <f t="shared" si="67"/>
        <v>4</v>
      </c>
      <c r="AM31" s="50">
        <f t="shared" si="73"/>
        <v>280</v>
      </c>
      <c r="AN31" s="92"/>
    </row>
    <row r="32" s="6" customFormat="1" ht="33" customHeight="1" spans="1:40">
      <c r="A32" s="42"/>
      <c r="B32" s="48" t="s">
        <v>262</v>
      </c>
      <c r="C32" s="49" t="s">
        <v>252</v>
      </c>
      <c r="D32" s="45">
        <v>34</v>
      </c>
      <c r="E32" s="46">
        <v>6.14</v>
      </c>
      <c r="F32" s="47">
        <v>15802</v>
      </c>
      <c r="G32" s="45">
        <v>34</v>
      </c>
      <c r="H32" s="47">
        <f t="shared" si="71"/>
        <v>20</v>
      </c>
      <c r="I32" s="45">
        <v>5</v>
      </c>
      <c r="J32" s="45">
        <v>3</v>
      </c>
      <c r="K32" s="50">
        <v>6</v>
      </c>
      <c r="L32" s="50">
        <v>6</v>
      </c>
      <c r="M32" s="47">
        <f t="shared" si="47"/>
        <v>14</v>
      </c>
      <c r="N32" s="50">
        <v>17177.75</v>
      </c>
      <c r="O32" s="50">
        <v>13775.313092</v>
      </c>
      <c r="P32" s="60">
        <f t="shared" si="1"/>
        <v>0.801927673414737</v>
      </c>
      <c r="Q32" s="71" t="str">
        <f t="shared" si="48"/>
        <v>是</v>
      </c>
      <c r="R32" s="50">
        <f t="shared" si="49"/>
        <v>14</v>
      </c>
      <c r="S32" s="72">
        <f t="shared" si="50"/>
        <v>196.205990541251</v>
      </c>
      <c r="T32" s="50">
        <f t="shared" si="51"/>
        <v>15802</v>
      </c>
      <c r="U32" s="73">
        <f t="shared" si="52"/>
        <v>0.761080003796147</v>
      </c>
      <c r="V32" s="74">
        <f t="shared" si="53"/>
        <v>0.000467303122330834</v>
      </c>
      <c r="W32" s="72">
        <f t="shared" si="54"/>
        <v>66.813698650238</v>
      </c>
      <c r="X32" s="72">
        <f t="shared" si="55"/>
        <v>6.14</v>
      </c>
      <c r="Y32" s="72">
        <f t="shared" si="56"/>
        <v>28.3413552651391</v>
      </c>
      <c r="Z32" s="50">
        <f t="shared" si="57"/>
        <v>13775.313092</v>
      </c>
      <c r="AA32" s="72">
        <f t="shared" si="58"/>
        <v>47.9804698299438</v>
      </c>
      <c r="AB32" s="60">
        <f t="shared" si="59"/>
        <v>0.801927673414737</v>
      </c>
      <c r="AC32" s="72">
        <f t="shared" si="60"/>
        <v>35.2735090791083</v>
      </c>
      <c r="AD32" s="72">
        <f t="shared" si="61"/>
        <v>374.61502336568</v>
      </c>
      <c r="AE32" s="45">
        <f t="shared" si="72"/>
        <v>5</v>
      </c>
      <c r="AF32" s="50"/>
      <c r="AG32" s="50">
        <f t="shared" si="63"/>
        <v>5</v>
      </c>
      <c r="AH32" s="50">
        <f t="shared" si="64"/>
        <v>5</v>
      </c>
      <c r="AI32" s="45">
        <f t="shared" ref="AI32:AM32" si="74">AH32*70</f>
        <v>350</v>
      </c>
      <c r="AJ32" s="50">
        <f t="shared" si="66"/>
        <v>4</v>
      </c>
      <c r="AK32" s="50">
        <f t="shared" si="74"/>
        <v>280</v>
      </c>
      <c r="AL32" s="50">
        <f t="shared" si="67"/>
        <v>1</v>
      </c>
      <c r="AM32" s="50">
        <f t="shared" si="74"/>
        <v>70</v>
      </c>
      <c r="AN32" s="92"/>
    </row>
    <row r="33" s="6" customFormat="1" ht="33" customHeight="1" spans="1:40">
      <c r="A33" s="42"/>
      <c r="B33" s="48" t="s">
        <v>263</v>
      </c>
      <c r="C33" s="49" t="s">
        <v>247</v>
      </c>
      <c r="D33" s="45">
        <v>262</v>
      </c>
      <c r="E33" s="46">
        <v>88.01</v>
      </c>
      <c r="F33" s="47">
        <v>15841</v>
      </c>
      <c r="G33" s="45">
        <v>253</v>
      </c>
      <c r="H33" s="47">
        <f t="shared" si="71"/>
        <v>173</v>
      </c>
      <c r="I33" s="45">
        <v>65</v>
      </c>
      <c r="J33" s="45">
        <v>27</v>
      </c>
      <c r="K33" s="50">
        <v>39</v>
      </c>
      <c r="L33" s="50">
        <v>42</v>
      </c>
      <c r="M33" s="47">
        <f t="shared" si="47"/>
        <v>80</v>
      </c>
      <c r="N33" s="50">
        <v>131336.4</v>
      </c>
      <c r="O33" s="50">
        <v>99546.584052</v>
      </c>
      <c r="P33" s="60">
        <f t="shared" si="1"/>
        <v>0.757951215748262</v>
      </c>
      <c r="Q33" s="71" t="str">
        <f t="shared" si="48"/>
        <v>是</v>
      </c>
      <c r="R33" s="50">
        <f t="shared" si="49"/>
        <v>80</v>
      </c>
      <c r="S33" s="72">
        <f t="shared" si="50"/>
        <v>1121.17708880715</v>
      </c>
      <c r="T33" s="50">
        <f t="shared" si="51"/>
        <v>15841</v>
      </c>
      <c r="U33" s="73">
        <f t="shared" si="52"/>
        <v>0.75922938217709</v>
      </c>
      <c r="V33" s="74">
        <f t="shared" si="53"/>
        <v>0.00668197779254057</v>
      </c>
      <c r="W33" s="72">
        <f t="shared" si="54"/>
        <v>955.370570587198</v>
      </c>
      <c r="X33" s="72">
        <f t="shared" si="55"/>
        <v>88.01</v>
      </c>
      <c r="Y33" s="72">
        <f t="shared" si="56"/>
        <v>406.241478320015</v>
      </c>
      <c r="Z33" s="50">
        <f t="shared" si="57"/>
        <v>99546.584052</v>
      </c>
      <c r="AA33" s="72">
        <f t="shared" si="58"/>
        <v>346.728371317729</v>
      </c>
      <c r="AB33" s="60">
        <f t="shared" si="59"/>
        <v>0.757951215748262</v>
      </c>
      <c r="AC33" s="72">
        <f t="shared" si="60"/>
        <v>33.339165085017</v>
      </c>
      <c r="AD33" s="72">
        <f t="shared" si="61"/>
        <v>2862.85667411711</v>
      </c>
      <c r="AE33" s="45">
        <f t="shared" si="72"/>
        <v>41</v>
      </c>
      <c r="AF33" s="50"/>
      <c r="AG33" s="50">
        <f t="shared" si="63"/>
        <v>41</v>
      </c>
      <c r="AH33" s="50">
        <f t="shared" si="64"/>
        <v>41</v>
      </c>
      <c r="AI33" s="45">
        <f t="shared" ref="AI33:AM33" si="75">AH33*70</f>
        <v>2870</v>
      </c>
      <c r="AJ33" s="50">
        <f t="shared" si="66"/>
        <v>30</v>
      </c>
      <c r="AK33" s="50">
        <f t="shared" si="75"/>
        <v>2100</v>
      </c>
      <c r="AL33" s="50">
        <f t="shared" si="67"/>
        <v>11</v>
      </c>
      <c r="AM33" s="50">
        <f t="shared" si="75"/>
        <v>770</v>
      </c>
      <c r="AN33" s="92"/>
    </row>
    <row r="34" s="6" customFormat="1" ht="33" customHeight="1" spans="1:40">
      <c r="A34" s="42"/>
      <c r="B34" s="48" t="s">
        <v>264</v>
      </c>
      <c r="C34" s="49" t="s">
        <v>247</v>
      </c>
      <c r="D34" s="45">
        <v>151</v>
      </c>
      <c r="E34" s="46">
        <v>32.32</v>
      </c>
      <c r="F34" s="47">
        <v>14502</v>
      </c>
      <c r="G34" s="45">
        <v>151</v>
      </c>
      <c r="H34" s="47">
        <f t="shared" si="71"/>
        <v>112</v>
      </c>
      <c r="I34" s="45">
        <v>50</v>
      </c>
      <c r="J34" s="45">
        <v>28</v>
      </c>
      <c r="K34" s="50">
        <v>15</v>
      </c>
      <c r="L34" s="50">
        <v>19</v>
      </c>
      <c r="M34" s="47">
        <f t="shared" si="47"/>
        <v>39</v>
      </c>
      <c r="N34" s="50">
        <v>69129.99</v>
      </c>
      <c r="O34" s="50">
        <v>58813.158237</v>
      </c>
      <c r="P34" s="60">
        <f t="shared" si="1"/>
        <v>0.850761850782851</v>
      </c>
      <c r="Q34" s="71" t="str">
        <f t="shared" si="48"/>
        <v>是</v>
      </c>
      <c r="R34" s="50">
        <f t="shared" si="49"/>
        <v>39</v>
      </c>
      <c r="S34" s="72">
        <f t="shared" si="50"/>
        <v>546.573830793484</v>
      </c>
      <c r="T34" s="50">
        <f t="shared" si="51"/>
        <v>14502</v>
      </c>
      <c r="U34" s="73">
        <f t="shared" si="52"/>
        <v>0.822767391098036</v>
      </c>
      <c r="V34" s="74">
        <f t="shared" si="53"/>
        <v>0.00265918420802885</v>
      </c>
      <c r="W34" s="72">
        <f t="shared" si="54"/>
        <v>380.202750293047</v>
      </c>
      <c r="X34" s="72">
        <f t="shared" si="55"/>
        <v>32.32</v>
      </c>
      <c r="Y34" s="72">
        <f t="shared" si="56"/>
        <v>149.184462894022</v>
      </c>
      <c r="Z34" s="50">
        <f t="shared" si="57"/>
        <v>58813.158237</v>
      </c>
      <c r="AA34" s="72">
        <f t="shared" si="58"/>
        <v>204.850731562166</v>
      </c>
      <c r="AB34" s="60">
        <f t="shared" si="59"/>
        <v>0.850761850782851</v>
      </c>
      <c r="AC34" s="72">
        <f t="shared" si="60"/>
        <v>37.4215242379194</v>
      </c>
      <c r="AD34" s="72">
        <f t="shared" si="61"/>
        <v>1318.23329978064</v>
      </c>
      <c r="AE34" s="45">
        <f t="shared" si="72"/>
        <v>19</v>
      </c>
      <c r="AF34" s="50"/>
      <c r="AG34" s="50">
        <f t="shared" si="63"/>
        <v>19</v>
      </c>
      <c r="AH34" s="50">
        <f t="shared" si="64"/>
        <v>19</v>
      </c>
      <c r="AI34" s="45">
        <f t="shared" ref="AI34:AM34" si="76">AH34*70</f>
        <v>1330</v>
      </c>
      <c r="AJ34" s="50">
        <f t="shared" si="66"/>
        <v>14</v>
      </c>
      <c r="AK34" s="50">
        <f t="shared" si="76"/>
        <v>980</v>
      </c>
      <c r="AL34" s="50">
        <f t="shared" si="67"/>
        <v>5</v>
      </c>
      <c r="AM34" s="50">
        <f t="shared" si="76"/>
        <v>350</v>
      </c>
      <c r="AN34" s="92"/>
    </row>
    <row r="35" s="6" customFormat="1" ht="33" customHeight="1" spans="1:40">
      <c r="A35" s="42"/>
      <c r="B35" s="48" t="s">
        <v>265</v>
      </c>
      <c r="C35" s="49" t="s">
        <v>252</v>
      </c>
      <c r="D35" s="45">
        <v>87</v>
      </c>
      <c r="E35" s="46">
        <v>18.41</v>
      </c>
      <c r="F35" s="47">
        <v>15210</v>
      </c>
      <c r="G35" s="45">
        <v>87</v>
      </c>
      <c r="H35" s="47">
        <f t="shared" si="71"/>
        <v>49</v>
      </c>
      <c r="I35" s="45">
        <v>15</v>
      </c>
      <c r="J35" s="45">
        <v>9</v>
      </c>
      <c r="K35" s="50">
        <v>13</v>
      </c>
      <c r="L35" s="50">
        <v>12</v>
      </c>
      <c r="M35" s="47">
        <f t="shared" si="47"/>
        <v>38</v>
      </c>
      <c r="N35" s="50">
        <v>20225.04</v>
      </c>
      <c r="O35" s="50">
        <v>15196.012444</v>
      </c>
      <c r="P35" s="60">
        <f t="shared" si="1"/>
        <v>0.751346471700427</v>
      </c>
      <c r="Q35" s="71" t="str">
        <f t="shared" si="48"/>
        <v>是</v>
      </c>
      <c r="R35" s="50">
        <f t="shared" si="49"/>
        <v>38</v>
      </c>
      <c r="S35" s="72">
        <f t="shared" si="50"/>
        <v>532.559117183395</v>
      </c>
      <c r="T35" s="50">
        <f t="shared" si="51"/>
        <v>15210</v>
      </c>
      <c r="U35" s="73">
        <f t="shared" si="52"/>
        <v>0.789171490936699</v>
      </c>
      <c r="V35" s="74">
        <f t="shared" si="53"/>
        <v>0.00145286471481446</v>
      </c>
      <c r="W35" s="72">
        <f t="shared" si="54"/>
        <v>207.726549634424</v>
      </c>
      <c r="X35" s="72">
        <f t="shared" si="55"/>
        <v>18.41</v>
      </c>
      <c r="Y35" s="72">
        <f t="shared" si="56"/>
        <v>84.9779072363536</v>
      </c>
      <c r="Z35" s="50">
        <f t="shared" si="57"/>
        <v>15196.012444</v>
      </c>
      <c r="AA35" s="72">
        <f t="shared" si="58"/>
        <v>52.9288744099924</v>
      </c>
      <c r="AB35" s="60">
        <f t="shared" si="59"/>
        <v>0.751346471700427</v>
      </c>
      <c r="AC35" s="72">
        <f t="shared" si="60"/>
        <v>33.0486494850946</v>
      </c>
      <c r="AD35" s="72">
        <f t="shared" si="61"/>
        <v>911.24109794926</v>
      </c>
      <c r="AE35" s="45">
        <f t="shared" si="72"/>
        <v>13</v>
      </c>
      <c r="AF35" s="50"/>
      <c r="AG35" s="50">
        <f t="shared" si="63"/>
        <v>13</v>
      </c>
      <c r="AH35" s="50">
        <f t="shared" si="64"/>
        <v>13</v>
      </c>
      <c r="AI35" s="45">
        <f t="shared" ref="AI35:AM35" si="77">AH35*70</f>
        <v>910</v>
      </c>
      <c r="AJ35" s="50">
        <f t="shared" si="66"/>
        <v>9</v>
      </c>
      <c r="AK35" s="50">
        <f t="shared" si="77"/>
        <v>630</v>
      </c>
      <c r="AL35" s="50">
        <f t="shared" si="67"/>
        <v>4</v>
      </c>
      <c r="AM35" s="50">
        <f t="shared" si="77"/>
        <v>280</v>
      </c>
      <c r="AN35" s="92"/>
    </row>
    <row r="36" s="7" customFormat="1" ht="33" customHeight="1" spans="1:40">
      <c r="A36" s="44"/>
      <c r="B36" s="48" t="s">
        <v>266</v>
      </c>
      <c r="C36" s="49" t="s">
        <v>242</v>
      </c>
      <c r="D36" s="45">
        <v>26</v>
      </c>
      <c r="E36" s="46">
        <v>2.76</v>
      </c>
      <c r="F36" s="47">
        <v>18023</v>
      </c>
      <c r="G36" s="47">
        <v>26</v>
      </c>
      <c r="H36" s="47">
        <v>26</v>
      </c>
      <c r="I36" s="47">
        <v>30</v>
      </c>
      <c r="J36" s="45">
        <v>0</v>
      </c>
      <c r="K36" s="50">
        <v>0</v>
      </c>
      <c r="L36" s="50">
        <v>0</v>
      </c>
      <c r="M36" s="47">
        <f t="shared" si="47"/>
        <v>0</v>
      </c>
      <c r="N36" s="50">
        <v>7685</v>
      </c>
      <c r="O36" s="50">
        <v>5847.307768</v>
      </c>
      <c r="P36" s="60">
        <f t="shared" si="1"/>
        <v>0.760872839037085</v>
      </c>
      <c r="Q36" s="71" t="str">
        <f t="shared" si="48"/>
        <v>否</v>
      </c>
      <c r="R36" s="50">
        <f t="shared" si="49"/>
        <v>0</v>
      </c>
      <c r="S36" s="72">
        <f t="shared" si="50"/>
        <v>0</v>
      </c>
      <c r="T36" s="50">
        <f t="shared" si="51"/>
        <v>0</v>
      </c>
      <c r="U36" s="73" t="str">
        <f t="shared" si="52"/>
        <v>—</v>
      </c>
      <c r="V36" s="74" t="str">
        <f t="shared" si="53"/>
        <v/>
      </c>
      <c r="W36" s="72">
        <f t="shared" si="54"/>
        <v>0</v>
      </c>
      <c r="X36" s="72">
        <f t="shared" si="55"/>
        <v>0</v>
      </c>
      <c r="Y36" s="72">
        <f t="shared" si="56"/>
        <v>0</v>
      </c>
      <c r="Z36" s="50">
        <f t="shared" si="57"/>
        <v>0</v>
      </c>
      <c r="AA36" s="72">
        <f t="shared" si="58"/>
        <v>0</v>
      </c>
      <c r="AB36" s="60">
        <f t="shared" si="59"/>
        <v>0</v>
      </c>
      <c r="AC36" s="72">
        <f t="shared" si="60"/>
        <v>0</v>
      </c>
      <c r="AD36" s="72">
        <f t="shared" si="61"/>
        <v>0</v>
      </c>
      <c r="AE36" s="47"/>
      <c r="AF36" s="50"/>
      <c r="AG36" s="50">
        <f t="shared" si="63"/>
        <v>0</v>
      </c>
      <c r="AH36" s="50">
        <f t="shared" si="64"/>
        <v>0</v>
      </c>
      <c r="AI36" s="45"/>
      <c r="AJ36" s="50">
        <f t="shared" si="66"/>
        <v>0</v>
      </c>
      <c r="AK36" s="50">
        <f t="shared" ref="AK36:AK46" si="78">AJ36*70</f>
        <v>0</v>
      </c>
      <c r="AL36" s="50">
        <f t="shared" si="67"/>
        <v>0</v>
      </c>
      <c r="AM36" s="50">
        <f t="shared" ref="AM36:AM46" si="79">AL36*70</f>
        <v>0</v>
      </c>
      <c r="AN36" s="92"/>
    </row>
    <row r="37" s="6" customFormat="1" ht="33" customHeight="1" spans="1:40">
      <c r="A37" s="40" t="s">
        <v>267</v>
      </c>
      <c r="B37" s="40" t="s">
        <v>241</v>
      </c>
      <c r="C37" s="40"/>
      <c r="D37" s="39">
        <f t="shared" ref="D37:O37" si="80">SUM(D38:D46)</f>
        <v>1601</v>
      </c>
      <c r="E37" s="41">
        <f t="shared" si="80"/>
        <v>265.1</v>
      </c>
      <c r="F37" s="37"/>
      <c r="G37" s="37">
        <f t="shared" si="80"/>
        <v>1503</v>
      </c>
      <c r="H37" s="37">
        <f t="shared" si="80"/>
        <v>934</v>
      </c>
      <c r="I37" s="37">
        <f t="shared" si="80"/>
        <v>487</v>
      </c>
      <c r="J37" s="37">
        <f t="shared" si="80"/>
        <v>148</v>
      </c>
      <c r="K37" s="37">
        <f t="shared" si="80"/>
        <v>150</v>
      </c>
      <c r="L37" s="37">
        <f t="shared" si="80"/>
        <v>157</v>
      </c>
      <c r="M37" s="37">
        <f t="shared" si="80"/>
        <v>569</v>
      </c>
      <c r="N37" s="37">
        <f t="shared" si="80"/>
        <v>237557.95</v>
      </c>
      <c r="O37" s="37">
        <f t="shared" si="80"/>
        <v>168325.620059</v>
      </c>
      <c r="P37" s="59">
        <f t="shared" si="1"/>
        <v>0.708566562638716</v>
      </c>
      <c r="Q37" s="69" t="s">
        <v>239</v>
      </c>
      <c r="R37" s="37">
        <f t="shared" ref="R37:AH37" si="81">SUM(R38:R46)</f>
        <v>569</v>
      </c>
      <c r="S37" s="41">
        <f t="shared" si="81"/>
        <v>7974.37204414083</v>
      </c>
      <c r="T37" s="69" t="s">
        <v>239</v>
      </c>
      <c r="U37" s="69" t="s">
        <v>239</v>
      </c>
      <c r="V37" s="70">
        <f t="shared" si="81"/>
        <v>0.0129321964031508</v>
      </c>
      <c r="W37" s="41">
        <f t="shared" si="81"/>
        <v>1849.00941610678</v>
      </c>
      <c r="X37" s="37">
        <f t="shared" si="81"/>
        <v>254.04</v>
      </c>
      <c r="Y37" s="41">
        <f t="shared" si="81"/>
        <v>1172.61203445537</v>
      </c>
      <c r="Z37" s="37">
        <f t="shared" si="81"/>
        <v>165242.754221</v>
      </c>
      <c r="AA37" s="41">
        <f t="shared" si="81"/>
        <v>575.553160248817</v>
      </c>
      <c r="AB37" s="41">
        <f t="shared" si="81"/>
        <v>5.84510858055558</v>
      </c>
      <c r="AC37" s="41">
        <f t="shared" si="81"/>
        <v>257.102351520885</v>
      </c>
      <c r="AD37" s="41">
        <f t="shared" si="81"/>
        <v>11828.6490064727</v>
      </c>
      <c r="AE37" s="37">
        <f t="shared" si="81"/>
        <v>169</v>
      </c>
      <c r="AF37" s="37">
        <f t="shared" si="81"/>
        <v>0</v>
      </c>
      <c r="AG37" s="37">
        <f t="shared" si="81"/>
        <v>169</v>
      </c>
      <c r="AH37" s="37">
        <f t="shared" si="81"/>
        <v>169</v>
      </c>
      <c r="AI37" s="39">
        <f t="shared" ref="AI37:AI51" si="82">AH37*70</f>
        <v>11830</v>
      </c>
      <c r="AJ37" s="37">
        <f t="shared" ref="AJ37:AM37" si="83">SUM(AJ38:AJ46)</f>
        <v>122</v>
      </c>
      <c r="AK37" s="37">
        <f t="shared" si="83"/>
        <v>8540</v>
      </c>
      <c r="AL37" s="37">
        <f t="shared" si="83"/>
        <v>47</v>
      </c>
      <c r="AM37" s="37">
        <f t="shared" si="83"/>
        <v>3290</v>
      </c>
      <c r="AN37" s="91"/>
    </row>
    <row r="38" s="6" customFormat="1" ht="33" customHeight="1" spans="1:40">
      <c r="A38" s="49"/>
      <c r="B38" s="48" t="s">
        <v>268</v>
      </c>
      <c r="C38" s="49" t="s">
        <v>242</v>
      </c>
      <c r="D38" s="45">
        <v>123</v>
      </c>
      <c r="E38" s="46">
        <v>21.5</v>
      </c>
      <c r="F38" s="47">
        <v>26803</v>
      </c>
      <c r="G38" s="51">
        <v>111</v>
      </c>
      <c r="H38" s="47">
        <f t="shared" ref="H38:H46" si="84">SUM(I38:L38)</f>
        <v>81</v>
      </c>
      <c r="I38" s="45">
        <v>55</v>
      </c>
      <c r="J38" s="45">
        <v>11</v>
      </c>
      <c r="K38" s="50">
        <v>8</v>
      </c>
      <c r="L38" s="50">
        <v>7</v>
      </c>
      <c r="M38" s="47">
        <f t="shared" ref="M38:M46" si="85">G38-H38</f>
        <v>30</v>
      </c>
      <c r="N38" s="50">
        <v>3876</v>
      </c>
      <c r="O38" s="50">
        <v>2914.859989</v>
      </c>
      <c r="P38" s="60">
        <f t="shared" si="1"/>
        <v>0.752027860939112</v>
      </c>
      <c r="Q38" s="71" t="str">
        <f t="shared" ref="Q38:Q46" si="86">IF(M38&gt;0,"是","否")</f>
        <v>是</v>
      </c>
      <c r="R38" s="50">
        <f t="shared" ref="R38:R46" si="87">IF(Q38="是",M38,0)</f>
        <v>30</v>
      </c>
      <c r="S38" s="72">
        <f t="shared" ref="S38:S46" si="88">R38/$R$9*60%*1270*70</f>
        <v>420.44140830268</v>
      </c>
      <c r="T38" s="50">
        <f t="shared" ref="T38:T46" si="89">IF(Q38="是",F38,0)</f>
        <v>26803</v>
      </c>
      <c r="U38" s="73">
        <f t="shared" ref="U38:U46" si="90">IF(Q38="是",($T$14-T38)/($T$14-$T$139),"—")</f>
        <v>0.239062351713011</v>
      </c>
      <c r="V38" s="74">
        <f t="shared" ref="V38:V46" si="91">IF(Q38="是",X38*U38/10000,"")</f>
        <v>0.000513984056182974</v>
      </c>
      <c r="W38" s="72">
        <f t="shared" ref="W38:W46" si="92">IF(Q38="是",V38/$V$9*0.2*1270*70,0)</f>
        <v>73.4880085319094</v>
      </c>
      <c r="X38" s="72">
        <f t="shared" ref="X38:X46" si="93">IF(Q38="是",E38,0)</f>
        <v>21.5</v>
      </c>
      <c r="Y38" s="72">
        <f t="shared" ref="Y38:Y46" si="94">X38/$X$9*0.1*1270*70</f>
        <v>99.2409019870507</v>
      </c>
      <c r="Z38" s="50">
        <f t="shared" ref="Z38:Z46" si="95">IF(Q38="是",O38,0)</f>
        <v>2914.859989</v>
      </c>
      <c r="AA38" s="72">
        <f t="shared" ref="AA38:AA46" si="96">Z38/$Z$9*6%*1270*70</f>
        <v>10.1526804383086</v>
      </c>
      <c r="AB38" s="60">
        <f t="shared" ref="AB38:AB46" si="97">IF(Q38="是",P38,0)</f>
        <v>0.752027860939112</v>
      </c>
      <c r="AC38" s="72">
        <f t="shared" ref="AC38:AC46" si="98">AB38/$AB$9*4%*1270*70</f>
        <v>33.0786210028436</v>
      </c>
      <c r="AD38" s="72">
        <f t="shared" ref="AD38:AD46" si="99">S38+W38+Y38+AA38+AC38</f>
        <v>636.401620262792</v>
      </c>
      <c r="AE38" s="45">
        <f t="shared" ref="AE38:AE46" si="100">ROUND(AD38/70,0)</f>
        <v>9</v>
      </c>
      <c r="AF38" s="50"/>
      <c r="AG38" s="50">
        <f t="shared" ref="AG38:AG46" si="101">AE38+AF38</f>
        <v>9</v>
      </c>
      <c r="AH38" s="50">
        <f t="shared" ref="AH38:AH46" si="102">AG38</f>
        <v>9</v>
      </c>
      <c r="AI38" s="45">
        <f t="shared" ref="AI38:AM38" si="103">AH38*70</f>
        <v>630</v>
      </c>
      <c r="AJ38" s="50">
        <f t="shared" ref="AJ38:AJ46" si="104">ROUND(AH38/88900*64400,0)</f>
        <v>7</v>
      </c>
      <c r="AK38" s="50">
        <f t="shared" si="103"/>
        <v>490</v>
      </c>
      <c r="AL38" s="50">
        <f t="shared" ref="AL38:AL46" si="105">ROUND(AH38/88900*24500,0)</f>
        <v>2</v>
      </c>
      <c r="AM38" s="50">
        <f t="shared" si="103"/>
        <v>140</v>
      </c>
      <c r="AN38" s="92"/>
    </row>
    <row r="39" s="6" customFormat="1" ht="33" customHeight="1" spans="1:40">
      <c r="A39" s="49"/>
      <c r="B39" s="48" t="s">
        <v>269</v>
      </c>
      <c r="C39" s="49" t="s">
        <v>242</v>
      </c>
      <c r="D39" s="45">
        <v>128</v>
      </c>
      <c r="E39" s="46">
        <v>18.97</v>
      </c>
      <c r="F39" s="47">
        <v>22691</v>
      </c>
      <c r="G39" s="51">
        <v>123</v>
      </c>
      <c r="H39" s="47">
        <f t="shared" si="84"/>
        <v>81</v>
      </c>
      <c r="I39" s="45">
        <v>50</v>
      </c>
      <c r="J39" s="45">
        <v>8</v>
      </c>
      <c r="K39" s="50">
        <v>12</v>
      </c>
      <c r="L39" s="50">
        <v>11</v>
      </c>
      <c r="M39" s="47">
        <f t="shared" si="85"/>
        <v>42</v>
      </c>
      <c r="N39" s="50">
        <v>6035</v>
      </c>
      <c r="O39" s="50">
        <v>4432.426808</v>
      </c>
      <c r="P39" s="60">
        <f t="shared" si="1"/>
        <v>0.734453489312345</v>
      </c>
      <c r="Q39" s="71" t="str">
        <f t="shared" si="86"/>
        <v>是</v>
      </c>
      <c r="R39" s="50">
        <f t="shared" si="87"/>
        <v>42</v>
      </c>
      <c r="S39" s="72">
        <f t="shared" si="88"/>
        <v>588.617971623752</v>
      </c>
      <c r="T39" s="50">
        <f t="shared" si="89"/>
        <v>22691</v>
      </c>
      <c r="U39" s="73">
        <f t="shared" si="90"/>
        <v>0.434184302932523</v>
      </c>
      <c r="V39" s="74">
        <f t="shared" si="91"/>
        <v>0.000823647622662997</v>
      </c>
      <c r="W39" s="72">
        <f t="shared" si="92"/>
        <v>117.762842627939</v>
      </c>
      <c r="X39" s="72">
        <f t="shared" si="93"/>
        <v>18.97</v>
      </c>
      <c r="Y39" s="72">
        <f t="shared" si="94"/>
        <v>87.5627865439233</v>
      </c>
      <c r="Z39" s="50">
        <f t="shared" si="95"/>
        <v>4432.426808</v>
      </c>
      <c r="AA39" s="72">
        <f t="shared" si="96"/>
        <v>15.4384818199294</v>
      </c>
      <c r="AB39" s="60">
        <f t="shared" si="97"/>
        <v>0.734453489312345</v>
      </c>
      <c r="AC39" s="72">
        <f t="shared" si="98"/>
        <v>32.3055964799502</v>
      </c>
      <c r="AD39" s="72">
        <f t="shared" si="99"/>
        <v>841.687679095494</v>
      </c>
      <c r="AE39" s="45">
        <f t="shared" si="100"/>
        <v>12</v>
      </c>
      <c r="AF39" s="50"/>
      <c r="AG39" s="50">
        <f t="shared" si="101"/>
        <v>12</v>
      </c>
      <c r="AH39" s="50">
        <f t="shared" si="102"/>
        <v>12</v>
      </c>
      <c r="AI39" s="45">
        <f t="shared" ref="AI39:AM39" si="106">AH39*70</f>
        <v>840</v>
      </c>
      <c r="AJ39" s="50">
        <f t="shared" si="104"/>
        <v>9</v>
      </c>
      <c r="AK39" s="50">
        <f t="shared" si="106"/>
        <v>630</v>
      </c>
      <c r="AL39" s="50">
        <f t="shared" si="105"/>
        <v>3</v>
      </c>
      <c r="AM39" s="50">
        <f t="shared" si="106"/>
        <v>210</v>
      </c>
      <c r="AN39" s="92"/>
    </row>
    <row r="40" s="7" customFormat="1" ht="33" customHeight="1" spans="1:40">
      <c r="A40" s="49"/>
      <c r="B40" s="48" t="s">
        <v>270</v>
      </c>
      <c r="C40" s="49" t="s">
        <v>242</v>
      </c>
      <c r="D40" s="45">
        <v>72</v>
      </c>
      <c r="E40" s="46">
        <v>11.06</v>
      </c>
      <c r="F40" s="47">
        <v>18417</v>
      </c>
      <c r="G40" s="51">
        <v>52</v>
      </c>
      <c r="H40" s="51">
        <v>52</v>
      </c>
      <c r="I40" s="45">
        <v>40</v>
      </c>
      <c r="J40" s="45">
        <v>9</v>
      </c>
      <c r="K40" s="50">
        <v>7</v>
      </c>
      <c r="L40" s="50">
        <v>4</v>
      </c>
      <c r="M40" s="47">
        <f t="shared" si="85"/>
        <v>0</v>
      </c>
      <c r="N40" s="50">
        <v>4068</v>
      </c>
      <c r="O40" s="50">
        <v>3082.865838</v>
      </c>
      <c r="P40" s="60">
        <f t="shared" si="1"/>
        <v>0.757833293510325</v>
      </c>
      <c r="Q40" s="71" t="str">
        <f t="shared" si="86"/>
        <v>否</v>
      </c>
      <c r="R40" s="50">
        <f t="shared" si="87"/>
        <v>0</v>
      </c>
      <c r="S40" s="72">
        <f t="shared" si="88"/>
        <v>0</v>
      </c>
      <c r="T40" s="50">
        <f t="shared" si="89"/>
        <v>0</v>
      </c>
      <c r="U40" s="73" t="str">
        <f t="shared" si="90"/>
        <v>—</v>
      </c>
      <c r="V40" s="74" t="str">
        <f t="shared" si="91"/>
        <v/>
      </c>
      <c r="W40" s="72">
        <f t="shared" si="92"/>
        <v>0</v>
      </c>
      <c r="X40" s="72">
        <f t="shared" si="93"/>
        <v>0</v>
      </c>
      <c r="Y40" s="72">
        <f t="shared" si="94"/>
        <v>0</v>
      </c>
      <c r="Z40" s="50">
        <f t="shared" si="95"/>
        <v>0</v>
      </c>
      <c r="AA40" s="72">
        <f t="shared" si="96"/>
        <v>0</v>
      </c>
      <c r="AB40" s="60">
        <f t="shared" si="97"/>
        <v>0</v>
      </c>
      <c r="AC40" s="72">
        <f t="shared" si="98"/>
        <v>0</v>
      </c>
      <c r="AD40" s="72">
        <f t="shared" si="99"/>
        <v>0</v>
      </c>
      <c r="AE40" s="45"/>
      <c r="AF40" s="50"/>
      <c r="AG40" s="50">
        <f t="shared" si="101"/>
        <v>0</v>
      </c>
      <c r="AH40" s="50">
        <f t="shared" si="102"/>
        <v>0</v>
      </c>
      <c r="AI40" s="45"/>
      <c r="AJ40" s="50">
        <f t="shared" si="104"/>
        <v>0</v>
      </c>
      <c r="AK40" s="50">
        <f t="shared" si="78"/>
        <v>0</v>
      </c>
      <c r="AL40" s="50">
        <f t="shared" si="105"/>
        <v>0</v>
      </c>
      <c r="AM40" s="50">
        <f t="shared" si="79"/>
        <v>0</v>
      </c>
      <c r="AN40" s="92"/>
    </row>
    <row r="41" s="6" customFormat="1" ht="33" customHeight="1" spans="1:40">
      <c r="A41" s="49"/>
      <c r="B41" s="48" t="s">
        <v>271</v>
      </c>
      <c r="C41" s="49" t="s">
        <v>242</v>
      </c>
      <c r="D41" s="45">
        <v>137</v>
      </c>
      <c r="E41" s="46">
        <v>33.9</v>
      </c>
      <c r="F41" s="47">
        <v>23714</v>
      </c>
      <c r="G41" s="51">
        <v>109</v>
      </c>
      <c r="H41" s="47">
        <f t="shared" si="84"/>
        <v>81</v>
      </c>
      <c r="I41" s="45">
        <v>50</v>
      </c>
      <c r="J41" s="45">
        <v>10</v>
      </c>
      <c r="K41" s="50">
        <v>11</v>
      </c>
      <c r="L41" s="50">
        <v>10</v>
      </c>
      <c r="M41" s="47">
        <f t="shared" si="85"/>
        <v>28</v>
      </c>
      <c r="N41" s="50">
        <v>9325</v>
      </c>
      <c r="O41" s="50">
        <v>7052.999606</v>
      </c>
      <c r="P41" s="60">
        <f t="shared" si="1"/>
        <v>0.756353845147453</v>
      </c>
      <c r="Q41" s="71" t="str">
        <f t="shared" si="86"/>
        <v>是</v>
      </c>
      <c r="R41" s="50">
        <f t="shared" si="87"/>
        <v>28</v>
      </c>
      <c r="S41" s="72">
        <f t="shared" si="88"/>
        <v>392.411981082501</v>
      </c>
      <c r="T41" s="50">
        <f t="shared" si="89"/>
        <v>23714</v>
      </c>
      <c r="U41" s="73">
        <f t="shared" si="90"/>
        <v>0.385641074309576</v>
      </c>
      <c r="V41" s="74">
        <f t="shared" si="91"/>
        <v>0.00130732324190946</v>
      </c>
      <c r="W41" s="72">
        <f t="shared" si="92"/>
        <v>186.917435277807</v>
      </c>
      <c r="X41" s="72">
        <f t="shared" si="93"/>
        <v>33.9</v>
      </c>
      <c r="Y41" s="72">
        <f t="shared" si="94"/>
        <v>156.477515226094</v>
      </c>
      <c r="Z41" s="50">
        <f t="shared" si="95"/>
        <v>7052.999606</v>
      </c>
      <c r="AA41" s="72">
        <f t="shared" si="96"/>
        <v>24.5661374479261</v>
      </c>
      <c r="AB41" s="60">
        <f t="shared" si="97"/>
        <v>0.756353845147453</v>
      </c>
      <c r="AC41" s="72">
        <f t="shared" si="98"/>
        <v>33.2689033042377</v>
      </c>
      <c r="AD41" s="72">
        <f t="shared" si="99"/>
        <v>793.641972338566</v>
      </c>
      <c r="AE41" s="45">
        <f t="shared" si="100"/>
        <v>11</v>
      </c>
      <c r="AF41" s="50"/>
      <c r="AG41" s="50">
        <f t="shared" si="101"/>
        <v>11</v>
      </c>
      <c r="AH41" s="50">
        <f t="shared" si="102"/>
        <v>11</v>
      </c>
      <c r="AI41" s="45">
        <f t="shared" si="82"/>
        <v>770</v>
      </c>
      <c r="AJ41" s="50">
        <f t="shared" si="104"/>
        <v>8</v>
      </c>
      <c r="AK41" s="50">
        <f t="shared" si="78"/>
        <v>560</v>
      </c>
      <c r="AL41" s="50">
        <f t="shared" si="105"/>
        <v>3</v>
      </c>
      <c r="AM41" s="50">
        <f t="shared" si="79"/>
        <v>210</v>
      </c>
      <c r="AN41" s="92"/>
    </row>
    <row r="42" s="6" customFormat="1" ht="33" customHeight="1" spans="1:40">
      <c r="A42" s="49"/>
      <c r="B42" s="48" t="s">
        <v>272</v>
      </c>
      <c r="C42" s="49" t="s">
        <v>273</v>
      </c>
      <c r="D42" s="45">
        <v>113</v>
      </c>
      <c r="E42" s="46">
        <v>18.98</v>
      </c>
      <c r="F42" s="47">
        <v>19200</v>
      </c>
      <c r="G42" s="51">
        <v>106</v>
      </c>
      <c r="H42" s="47">
        <f t="shared" si="84"/>
        <v>73</v>
      </c>
      <c r="I42" s="45">
        <v>45</v>
      </c>
      <c r="J42" s="45">
        <v>8</v>
      </c>
      <c r="K42" s="50">
        <v>9</v>
      </c>
      <c r="L42" s="50">
        <v>11</v>
      </c>
      <c r="M42" s="47">
        <f t="shared" si="85"/>
        <v>33</v>
      </c>
      <c r="N42" s="50">
        <v>14218.42</v>
      </c>
      <c r="O42" s="50">
        <v>11021.815598</v>
      </c>
      <c r="P42" s="60">
        <f t="shared" si="1"/>
        <v>0.775178648401158</v>
      </c>
      <c r="Q42" s="71" t="str">
        <f t="shared" si="86"/>
        <v>是</v>
      </c>
      <c r="R42" s="50">
        <f t="shared" si="87"/>
        <v>33</v>
      </c>
      <c r="S42" s="72">
        <f t="shared" si="88"/>
        <v>462.485549132948</v>
      </c>
      <c r="T42" s="50">
        <f t="shared" si="89"/>
        <v>19200</v>
      </c>
      <c r="U42" s="73">
        <f t="shared" si="90"/>
        <v>0.599838663756287</v>
      </c>
      <c r="V42" s="74">
        <f t="shared" si="91"/>
        <v>0.00113849378380943</v>
      </c>
      <c r="W42" s="72">
        <f t="shared" si="92"/>
        <v>162.778669672059</v>
      </c>
      <c r="X42" s="72">
        <f t="shared" si="93"/>
        <v>18.98</v>
      </c>
      <c r="Y42" s="72">
        <f t="shared" si="94"/>
        <v>87.6089451029871</v>
      </c>
      <c r="Z42" s="50">
        <f t="shared" si="95"/>
        <v>11021.815598</v>
      </c>
      <c r="AA42" s="72">
        <f t="shared" si="96"/>
        <v>38.3898273120312</v>
      </c>
      <c r="AB42" s="60">
        <f t="shared" si="97"/>
        <v>0.775178648401158</v>
      </c>
      <c r="AC42" s="72">
        <f t="shared" si="98"/>
        <v>34.0969291854927</v>
      </c>
      <c r="AD42" s="72">
        <f t="shared" si="99"/>
        <v>785.359920405518</v>
      </c>
      <c r="AE42" s="45">
        <f t="shared" si="100"/>
        <v>11</v>
      </c>
      <c r="AF42" s="50"/>
      <c r="AG42" s="50">
        <f t="shared" si="101"/>
        <v>11</v>
      </c>
      <c r="AH42" s="50">
        <f t="shared" si="102"/>
        <v>11</v>
      </c>
      <c r="AI42" s="45">
        <f t="shared" si="82"/>
        <v>770</v>
      </c>
      <c r="AJ42" s="50">
        <f t="shared" si="104"/>
        <v>8</v>
      </c>
      <c r="AK42" s="50">
        <f t="shared" si="78"/>
        <v>560</v>
      </c>
      <c r="AL42" s="50">
        <f t="shared" si="105"/>
        <v>3</v>
      </c>
      <c r="AM42" s="50">
        <f t="shared" si="79"/>
        <v>210</v>
      </c>
      <c r="AN42" s="92"/>
    </row>
    <row r="43" s="6" customFormat="1" ht="33" customHeight="1" spans="1:40">
      <c r="A43" s="52" t="s">
        <v>267</v>
      </c>
      <c r="B43" s="48" t="s">
        <v>274</v>
      </c>
      <c r="C43" s="49" t="s">
        <v>273</v>
      </c>
      <c r="D43" s="45">
        <v>153</v>
      </c>
      <c r="E43" s="46">
        <v>28.9</v>
      </c>
      <c r="F43" s="47">
        <v>23666</v>
      </c>
      <c r="G43" s="51">
        <v>149</v>
      </c>
      <c r="H43" s="47">
        <f t="shared" si="84"/>
        <v>90</v>
      </c>
      <c r="I43" s="45">
        <v>50</v>
      </c>
      <c r="J43" s="45">
        <v>11</v>
      </c>
      <c r="K43" s="50">
        <v>14</v>
      </c>
      <c r="L43" s="50">
        <v>15</v>
      </c>
      <c r="M43" s="47">
        <f t="shared" si="85"/>
        <v>59</v>
      </c>
      <c r="N43" s="50">
        <v>10682</v>
      </c>
      <c r="O43" s="50">
        <v>8278.378005</v>
      </c>
      <c r="P43" s="60">
        <f t="shared" si="1"/>
        <v>0.774983898614492</v>
      </c>
      <c r="Q43" s="71" t="str">
        <f t="shared" si="86"/>
        <v>是</v>
      </c>
      <c r="R43" s="50">
        <f t="shared" si="87"/>
        <v>59</v>
      </c>
      <c r="S43" s="72">
        <f t="shared" si="88"/>
        <v>826.868102995271</v>
      </c>
      <c r="T43" s="50">
        <f t="shared" si="89"/>
        <v>23666</v>
      </c>
      <c r="U43" s="73">
        <f t="shared" si="90"/>
        <v>0.387918762456107</v>
      </c>
      <c r="V43" s="74">
        <f t="shared" si="91"/>
        <v>0.00112108522349815</v>
      </c>
      <c r="W43" s="72">
        <f t="shared" si="92"/>
        <v>160.289642214312</v>
      </c>
      <c r="X43" s="72">
        <f t="shared" si="93"/>
        <v>28.9</v>
      </c>
      <c r="Y43" s="72">
        <f t="shared" si="94"/>
        <v>133.398235694222</v>
      </c>
      <c r="Z43" s="50">
        <f t="shared" si="95"/>
        <v>8278.378005</v>
      </c>
      <c r="AA43" s="72">
        <f t="shared" si="96"/>
        <v>28.8342241992631</v>
      </c>
      <c r="AB43" s="60">
        <f t="shared" si="97"/>
        <v>0.774983898614492</v>
      </c>
      <c r="AC43" s="72">
        <f t="shared" si="98"/>
        <v>34.0883629411843</v>
      </c>
      <c r="AD43" s="72">
        <f t="shared" si="99"/>
        <v>1183.47856804425</v>
      </c>
      <c r="AE43" s="45">
        <f t="shared" si="100"/>
        <v>17</v>
      </c>
      <c r="AF43" s="50"/>
      <c r="AG43" s="50">
        <f t="shared" si="101"/>
        <v>17</v>
      </c>
      <c r="AH43" s="50">
        <f t="shared" si="102"/>
        <v>17</v>
      </c>
      <c r="AI43" s="45">
        <f t="shared" si="82"/>
        <v>1190</v>
      </c>
      <c r="AJ43" s="50">
        <f t="shared" si="104"/>
        <v>12</v>
      </c>
      <c r="AK43" s="50">
        <f t="shared" si="78"/>
        <v>840</v>
      </c>
      <c r="AL43" s="50">
        <f t="shared" si="105"/>
        <v>5</v>
      </c>
      <c r="AM43" s="50">
        <f t="shared" si="79"/>
        <v>350</v>
      </c>
      <c r="AN43" s="92"/>
    </row>
    <row r="44" s="6" customFormat="1" ht="33" customHeight="1" spans="1:40">
      <c r="A44" s="42"/>
      <c r="B44" s="48" t="s">
        <v>275</v>
      </c>
      <c r="C44" s="49" t="s">
        <v>252</v>
      </c>
      <c r="D44" s="45">
        <v>159</v>
      </c>
      <c r="E44" s="46">
        <v>42.53</v>
      </c>
      <c r="F44" s="47">
        <v>20116</v>
      </c>
      <c r="G44" s="51">
        <v>155</v>
      </c>
      <c r="H44" s="47">
        <f t="shared" si="84"/>
        <v>102</v>
      </c>
      <c r="I44" s="45">
        <v>52</v>
      </c>
      <c r="J44" s="45">
        <v>12</v>
      </c>
      <c r="K44" s="50">
        <v>19</v>
      </c>
      <c r="L44" s="50">
        <v>19</v>
      </c>
      <c r="M44" s="47">
        <f t="shared" si="85"/>
        <v>53</v>
      </c>
      <c r="N44" s="50">
        <v>22284</v>
      </c>
      <c r="O44" s="50">
        <v>16316.685909</v>
      </c>
      <c r="P44" s="60">
        <f t="shared" si="1"/>
        <v>0.732215307350565</v>
      </c>
      <c r="Q44" s="71" t="str">
        <f t="shared" si="86"/>
        <v>是</v>
      </c>
      <c r="R44" s="50">
        <f t="shared" si="87"/>
        <v>53</v>
      </c>
      <c r="S44" s="72">
        <f t="shared" si="88"/>
        <v>742.779821334734</v>
      </c>
      <c r="T44" s="50">
        <f t="shared" si="89"/>
        <v>20116</v>
      </c>
      <c r="U44" s="73">
        <f t="shared" si="90"/>
        <v>0.556372781626649</v>
      </c>
      <c r="V44" s="74">
        <f t="shared" si="91"/>
        <v>0.00236625344025814</v>
      </c>
      <c r="W44" s="72">
        <f t="shared" si="92"/>
        <v>338.320325143405</v>
      </c>
      <c r="X44" s="72">
        <f t="shared" si="93"/>
        <v>42.53</v>
      </c>
      <c r="Y44" s="72">
        <f t="shared" si="94"/>
        <v>196.312351698105</v>
      </c>
      <c r="Z44" s="50">
        <f t="shared" si="95"/>
        <v>16316.685909</v>
      </c>
      <c r="AA44" s="72">
        <f t="shared" si="96"/>
        <v>56.8322658623347</v>
      </c>
      <c r="AB44" s="60">
        <f t="shared" si="97"/>
        <v>0.732215307350565</v>
      </c>
      <c r="AC44" s="72">
        <f t="shared" si="98"/>
        <v>32.2071480358239</v>
      </c>
      <c r="AD44" s="72">
        <f t="shared" si="99"/>
        <v>1366.4519120744</v>
      </c>
      <c r="AE44" s="45">
        <f t="shared" si="100"/>
        <v>20</v>
      </c>
      <c r="AF44" s="50"/>
      <c r="AG44" s="50">
        <f t="shared" si="101"/>
        <v>20</v>
      </c>
      <c r="AH44" s="50">
        <f t="shared" si="102"/>
        <v>20</v>
      </c>
      <c r="AI44" s="45">
        <f t="shared" si="82"/>
        <v>1400</v>
      </c>
      <c r="AJ44" s="50">
        <f t="shared" si="104"/>
        <v>14</v>
      </c>
      <c r="AK44" s="50">
        <f t="shared" si="78"/>
        <v>980</v>
      </c>
      <c r="AL44" s="50">
        <f t="shared" si="105"/>
        <v>6</v>
      </c>
      <c r="AM44" s="50">
        <f t="shared" si="79"/>
        <v>420</v>
      </c>
      <c r="AN44" s="92"/>
    </row>
    <row r="45" s="6" customFormat="1" ht="33" customHeight="1" spans="1:40">
      <c r="A45" s="42"/>
      <c r="B45" s="48" t="s">
        <v>276</v>
      </c>
      <c r="C45" s="49" t="s">
        <v>247</v>
      </c>
      <c r="D45" s="45">
        <v>352</v>
      </c>
      <c r="E45" s="46">
        <v>42.85</v>
      </c>
      <c r="F45" s="50">
        <v>16999</v>
      </c>
      <c r="G45" s="51">
        <v>341</v>
      </c>
      <c r="H45" s="47">
        <f t="shared" si="84"/>
        <v>195</v>
      </c>
      <c r="I45" s="45">
        <v>80</v>
      </c>
      <c r="J45" s="45">
        <v>42</v>
      </c>
      <c r="K45" s="50">
        <v>33</v>
      </c>
      <c r="L45" s="50">
        <v>40</v>
      </c>
      <c r="M45" s="47">
        <f t="shared" si="85"/>
        <v>146</v>
      </c>
      <c r="N45" s="50">
        <v>110896.33</v>
      </c>
      <c r="O45" s="50">
        <v>83254.29064</v>
      </c>
      <c r="P45" s="60">
        <f t="shared" si="1"/>
        <v>0.750739818351067</v>
      </c>
      <c r="Q45" s="71" t="str">
        <f t="shared" si="86"/>
        <v>是</v>
      </c>
      <c r="R45" s="50">
        <f t="shared" si="87"/>
        <v>146</v>
      </c>
      <c r="S45" s="72">
        <f t="shared" si="88"/>
        <v>2046.14818707304</v>
      </c>
      <c r="T45" s="50">
        <f t="shared" si="89"/>
        <v>16999</v>
      </c>
      <c r="U45" s="73">
        <f t="shared" si="90"/>
        <v>0.704280155642023</v>
      </c>
      <c r="V45" s="74">
        <f t="shared" si="91"/>
        <v>0.00301784046692607</v>
      </c>
      <c r="W45" s="72">
        <f t="shared" si="92"/>
        <v>431.482423070443</v>
      </c>
      <c r="X45" s="72">
        <f t="shared" si="93"/>
        <v>42.85</v>
      </c>
      <c r="Y45" s="72">
        <f t="shared" si="94"/>
        <v>197.789425588145</v>
      </c>
      <c r="Z45" s="50">
        <f t="shared" si="95"/>
        <v>83254.29064</v>
      </c>
      <c r="AA45" s="72">
        <f t="shared" si="96"/>
        <v>289.98106638939</v>
      </c>
      <c r="AB45" s="60">
        <f t="shared" si="97"/>
        <v>0.750739818351067</v>
      </c>
      <c r="AC45" s="72">
        <f t="shared" si="98"/>
        <v>33.0219652925721</v>
      </c>
      <c r="AD45" s="72">
        <f t="shared" si="99"/>
        <v>2998.42306741359</v>
      </c>
      <c r="AE45" s="45">
        <f t="shared" si="100"/>
        <v>43</v>
      </c>
      <c r="AF45" s="50"/>
      <c r="AG45" s="50">
        <f t="shared" si="101"/>
        <v>43</v>
      </c>
      <c r="AH45" s="50">
        <f t="shared" si="102"/>
        <v>43</v>
      </c>
      <c r="AI45" s="45">
        <f t="shared" si="82"/>
        <v>3010</v>
      </c>
      <c r="AJ45" s="50">
        <f t="shared" si="104"/>
        <v>31</v>
      </c>
      <c r="AK45" s="50">
        <f t="shared" si="78"/>
        <v>2170</v>
      </c>
      <c r="AL45" s="50">
        <f t="shared" si="105"/>
        <v>12</v>
      </c>
      <c r="AM45" s="50">
        <f t="shared" si="79"/>
        <v>840</v>
      </c>
      <c r="AN45" s="92"/>
    </row>
    <row r="46" s="6" customFormat="1" ht="33" customHeight="1" spans="1:40">
      <c r="A46" s="44"/>
      <c r="B46" s="48" t="s">
        <v>277</v>
      </c>
      <c r="C46" s="49" t="s">
        <v>247</v>
      </c>
      <c r="D46" s="45">
        <v>364</v>
      </c>
      <c r="E46" s="46">
        <v>46.41</v>
      </c>
      <c r="F46" s="47">
        <v>19837</v>
      </c>
      <c r="G46" s="51">
        <v>357</v>
      </c>
      <c r="H46" s="47">
        <f t="shared" si="84"/>
        <v>179</v>
      </c>
      <c r="I46" s="45">
        <v>65</v>
      </c>
      <c r="J46" s="45">
        <v>37</v>
      </c>
      <c r="K46" s="50">
        <v>37</v>
      </c>
      <c r="L46" s="50">
        <v>40</v>
      </c>
      <c r="M46" s="47">
        <f t="shared" si="85"/>
        <v>178</v>
      </c>
      <c r="N46" s="50">
        <v>56173.2</v>
      </c>
      <c r="O46" s="50">
        <v>31971.297666</v>
      </c>
      <c r="P46" s="60">
        <f t="shared" si="1"/>
        <v>0.569155712439384</v>
      </c>
      <c r="Q46" s="71" t="str">
        <f t="shared" si="86"/>
        <v>是</v>
      </c>
      <c r="R46" s="50">
        <f t="shared" si="87"/>
        <v>178</v>
      </c>
      <c r="S46" s="72">
        <f t="shared" si="88"/>
        <v>2494.6190225959</v>
      </c>
      <c r="T46" s="50">
        <f t="shared" si="89"/>
        <v>19837</v>
      </c>
      <c r="U46" s="73">
        <f t="shared" si="90"/>
        <v>0.569611843978362</v>
      </c>
      <c r="V46" s="74">
        <f t="shared" si="91"/>
        <v>0.00264356856790358</v>
      </c>
      <c r="W46" s="72">
        <f t="shared" si="92"/>
        <v>377.970069568903</v>
      </c>
      <c r="X46" s="72">
        <f t="shared" si="93"/>
        <v>46.41</v>
      </c>
      <c r="Y46" s="72">
        <f t="shared" si="94"/>
        <v>214.221872614838</v>
      </c>
      <c r="Z46" s="50">
        <f t="shared" si="95"/>
        <v>31971.297666</v>
      </c>
      <c r="AA46" s="72">
        <f t="shared" si="96"/>
        <v>111.358476779634</v>
      </c>
      <c r="AB46" s="60">
        <f t="shared" si="97"/>
        <v>0.569155712439384</v>
      </c>
      <c r="AC46" s="72">
        <f t="shared" si="98"/>
        <v>25.0348252787806</v>
      </c>
      <c r="AD46" s="72">
        <f t="shared" si="99"/>
        <v>3223.20426683806</v>
      </c>
      <c r="AE46" s="45">
        <f t="shared" si="100"/>
        <v>46</v>
      </c>
      <c r="AF46" s="50"/>
      <c r="AG46" s="50">
        <f t="shared" si="101"/>
        <v>46</v>
      </c>
      <c r="AH46" s="50">
        <f t="shared" si="102"/>
        <v>46</v>
      </c>
      <c r="AI46" s="45">
        <f t="shared" si="82"/>
        <v>3220</v>
      </c>
      <c r="AJ46" s="50">
        <f t="shared" si="104"/>
        <v>33</v>
      </c>
      <c r="AK46" s="50">
        <f t="shared" si="78"/>
        <v>2310</v>
      </c>
      <c r="AL46" s="50">
        <f t="shared" si="105"/>
        <v>13</v>
      </c>
      <c r="AM46" s="50">
        <f t="shared" si="79"/>
        <v>910</v>
      </c>
      <c r="AN46" s="92"/>
    </row>
    <row r="47" s="6" customFormat="1" ht="33" customHeight="1" spans="1:40">
      <c r="A47" s="40" t="s">
        <v>278</v>
      </c>
      <c r="B47" s="40" t="s">
        <v>241</v>
      </c>
      <c r="C47" s="40"/>
      <c r="D47" s="39">
        <f t="shared" ref="D47:O47" si="107">SUM(D48:D56)</f>
        <v>669</v>
      </c>
      <c r="E47" s="41">
        <f t="shared" si="107"/>
        <v>94.9</v>
      </c>
      <c r="F47" s="37"/>
      <c r="G47" s="37">
        <f t="shared" si="107"/>
        <v>612</v>
      </c>
      <c r="H47" s="37">
        <f t="shared" si="107"/>
        <v>517</v>
      </c>
      <c r="I47" s="37">
        <f t="shared" si="107"/>
        <v>360</v>
      </c>
      <c r="J47" s="37">
        <f t="shared" si="107"/>
        <v>76</v>
      </c>
      <c r="K47" s="37">
        <f t="shared" si="107"/>
        <v>43</v>
      </c>
      <c r="L47" s="37">
        <f t="shared" si="107"/>
        <v>38</v>
      </c>
      <c r="M47" s="37">
        <f t="shared" si="107"/>
        <v>95</v>
      </c>
      <c r="N47" s="37">
        <f t="shared" si="107"/>
        <v>35972.2</v>
      </c>
      <c r="O47" s="37">
        <f t="shared" si="107"/>
        <v>26486.465411</v>
      </c>
      <c r="P47" s="59">
        <f t="shared" si="1"/>
        <v>0.73630374041621</v>
      </c>
      <c r="Q47" s="69" t="s">
        <v>239</v>
      </c>
      <c r="R47" s="37">
        <f t="shared" ref="R47:AH47" si="108">SUM(R48:R56)</f>
        <v>95</v>
      </c>
      <c r="S47" s="41">
        <f t="shared" si="108"/>
        <v>1331.39779295849</v>
      </c>
      <c r="T47" s="69" t="s">
        <v>239</v>
      </c>
      <c r="U47" s="69" t="s">
        <v>239</v>
      </c>
      <c r="V47" s="70">
        <f t="shared" si="108"/>
        <v>0.00365628627692892</v>
      </c>
      <c r="W47" s="41">
        <f t="shared" si="108"/>
        <v>522.765626446597</v>
      </c>
      <c r="X47" s="37">
        <f t="shared" si="108"/>
        <v>88.18</v>
      </c>
      <c r="Y47" s="41">
        <f t="shared" si="108"/>
        <v>407.026173824099</v>
      </c>
      <c r="Z47" s="37">
        <f t="shared" si="108"/>
        <v>23646.776631</v>
      </c>
      <c r="AA47" s="41">
        <f t="shared" si="108"/>
        <v>82.3635328752</v>
      </c>
      <c r="AB47" s="41">
        <f t="shared" si="108"/>
        <v>5.83389881399023</v>
      </c>
      <c r="AC47" s="41">
        <f t="shared" si="108"/>
        <v>256.609279868882</v>
      </c>
      <c r="AD47" s="41">
        <f t="shared" si="108"/>
        <v>2600.16240597326</v>
      </c>
      <c r="AE47" s="37">
        <f t="shared" si="108"/>
        <v>36</v>
      </c>
      <c r="AF47" s="37">
        <f t="shared" si="108"/>
        <v>1</v>
      </c>
      <c r="AG47" s="37">
        <f t="shared" si="108"/>
        <v>37</v>
      </c>
      <c r="AH47" s="37">
        <f t="shared" si="108"/>
        <v>37</v>
      </c>
      <c r="AI47" s="39">
        <f t="shared" si="82"/>
        <v>2590</v>
      </c>
      <c r="AJ47" s="37">
        <f t="shared" ref="AJ47:AM47" si="109">SUM(AJ48:AJ56)</f>
        <v>29</v>
      </c>
      <c r="AK47" s="37">
        <f t="shared" si="109"/>
        <v>2030</v>
      </c>
      <c r="AL47" s="37">
        <f t="shared" si="109"/>
        <v>8</v>
      </c>
      <c r="AM47" s="37">
        <f t="shared" si="109"/>
        <v>560</v>
      </c>
      <c r="AN47" s="91"/>
    </row>
    <row r="48" s="6" customFormat="1" ht="33" customHeight="1" spans="1:40">
      <c r="A48" s="42"/>
      <c r="B48" s="43" t="s">
        <v>279</v>
      </c>
      <c r="C48" s="44" t="s">
        <v>242</v>
      </c>
      <c r="D48" s="45">
        <v>77</v>
      </c>
      <c r="E48" s="46">
        <v>14.1</v>
      </c>
      <c r="F48" s="47">
        <v>26627</v>
      </c>
      <c r="G48" s="45">
        <v>64</v>
      </c>
      <c r="H48" s="47">
        <f t="shared" ref="H48:H51" si="110">SUM(I48:L48)</f>
        <v>47</v>
      </c>
      <c r="I48" s="45">
        <v>30</v>
      </c>
      <c r="J48" s="45">
        <v>5</v>
      </c>
      <c r="K48" s="50">
        <v>6</v>
      </c>
      <c r="L48" s="50">
        <v>6</v>
      </c>
      <c r="M48" s="47">
        <f t="shared" ref="M48:M56" si="111">G48-H48</f>
        <v>17</v>
      </c>
      <c r="N48" s="50">
        <v>2982</v>
      </c>
      <c r="O48" s="50">
        <v>1681.1</v>
      </c>
      <c r="P48" s="60">
        <f t="shared" si="1"/>
        <v>0.563749161636486</v>
      </c>
      <c r="Q48" s="71" t="str">
        <f t="shared" ref="Q48:Q56" si="112">IF(M48&gt;0,"是","否")</f>
        <v>是</v>
      </c>
      <c r="R48" s="50">
        <f t="shared" ref="R48:R56" si="113">IF(Q48="是",M48,0)</f>
        <v>17</v>
      </c>
      <c r="S48" s="72">
        <f t="shared" ref="S48:S56" si="114">R48/$R$9*60%*1270*70</f>
        <v>238.250131371519</v>
      </c>
      <c r="T48" s="50">
        <f t="shared" ref="T48:T56" si="115">IF(Q48="是",F48,0)</f>
        <v>26627</v>
      </c>
      <c r="U48" s="73">
        <f t="shared" ref="U48:U56" si="116">IF(Q48="是",($T$14-T48)/($T$14-$T$139),"—")</f>
        <v>0.247413874916959</v>
      </c>
      <c r="V48" s="74">
        <f t="shared" ref="V48:V56" si="117">IF(Q48="是",X48*U48/10000,"")</f>
        <v>0.000348853563632913</v>
      </c>
      <c r="W48" s="72">
        <f t="shared" ref="W48:W56" si="118">IF(Q48="是",V48/$V$9*0.2*1270*70,0)</f>
        <v>49.8781107161738</v>
      </c>
      <c r="X48" s="72">
        <f t="shared" ref="X48:X56" si="119">IF(Q48="是",E48,0)</f>
        <v>14.1</v>
      </c>
      <c r="Y48" s="72">
        <f t="shared" ref="Y48:Y56" si="120">X48/$X$9*0.1*1270*70</f>
        <v>65.0835682798798</v>
      </c>
      <c r="Z48" s="50">
        <f t="shared" ref="Z48:Z56" si="121">IF(Q48="是",O48,0)</f>
        <v>1681.1</v>
      </c>
      <c r="AA48" s="72">
        <f t="shared" ref="AA48:AA56" si="122">Z48/$Z$9*6%*1270*70</f>
        <v>5.85539996749414</v>
      </c>
      <c r="AB48" s="60">
        <f t="shared" ref="AB48:AB56" si="123">IF(Q48="是",P48,0)</f>
        <v>0.563749161636486</v>
      </c>
      <c r="AC48" s="72">
        <f t="shared" ref="AC48:AC56" si="124">AB48/$AB$9*4%*1270*70</f>
        <v>24.7970132850622</v>
      </c>
      <c r="AD48" s="72">
        <f t="shared" ref="AD48:AD56" si="125">S48+W48+Y48+AA48+AC48</f>
        <v>383.864223620129</v>
      </c>
      <c r="AE48" s="45">
        <f t="shared" ref="AE48:AE51" si="126">ROUND(AD48/70,0)</f>
        <v>5</v>
      </c>
      <c r="AF48" s="50"/>
      <c r="AG48" s="50">
        <f t="shared" ref="AG48:AG56" si="127">AE48+AF48</f>
        <v>5</v>
      </c>
      <c r="AH48" s="50">
        <f t="shared" ref="AH48:AH56" si="128">AG48</f>
        <v>5</v>
      </c>
      <c r="AI48" s="45">
        <f t="shared" si="82"/>
        <v>350</v>
      </c>
      <c r="AJ48" s="50">
        <f t="shared" ref="AJ48:AJ55" si="129">ROUND(AH48/88900*64400,0)</f>
        <v>4</v>
      </c>
      <c r="AK48" s="50">
        <f t="shared" ref="AK48:AK56" si="130">AJ48*70</f>
        <v>280</v>
      </c>
      <c r="AL48" s="50">
        <f t="shared" ref="AL48:AL55" si="131">ROUND(AH48/88900*24500,0)</f>
        <v>1</v>
      </c>
      <c r="AM48" s="50">
        <f t="shared" ref="AM48:AM56" si="132">AL48*70</f>
        <v>70</v>
      </c>
      <c r="AN48" s="92"/>
    </row>
    <row r="49" s="6" customFormat="1" ht="33" customHeight="1" spans="1:40">
      <c r="A49" s="42"/>
      <c r="B49" s="48" t="s">
        <v>165</v>
      </c>
      <c r="C49" s="49" t="s">
        <v>242</v>
      </c>
      <c r="D49" s="45">
        <v>63</v>
      </c>
      <c r="E49" s="46">
        <v>12.09</v>
      </c>
      <c r="F49" s="47">
        <v>21263</v>
      </c>
      <c r="G49" s="45">
        <v>55</v>
      </c>
      <c r="H49" s="47">
        <f t="shared" si="110"/>
        <v>50</v>
      </c>
      <c r="I49" s="45">
        <v>31</v>
      </c>
      <c r="J49" s="45">
        <v>12</v>
      </c>
      <c r="K49" s="50">
        <v>3</v>
      </c>
      <c r="L49" s="50">
        <v>4</v>
      </c>
      <c r="M49" s="61">
        <f t="shared" si="111"/>
        <v>5</v>
      </c>
      <c r="N49" s="50">
        <v>3481</v>
      </c>
      <c r="O49" s="50">
        <v>2588.345629</v>
      </c>
      <c r="P49" s="60">
        <f t="shared" si="1"/>
        <v>0.743563811835679</v>
      </c>
      <c r="Q49" s="71" t="str">
        <f t="shared" si="112"/>
        <v>是</v>
      </c>
      <c r="R49" s="50">
        <f t="shared" si="113"/>
        <v>5</v>
      </c>
      <c r="S49" s="72">
        <f t="shared" si="114"/>
        <v>70.0735680504467</v>
      </c>
      <c r="T49" s="50">
        <f t="shared" si="115"/>
        <v>21263</v>
      </c>
      <c r="U49" s="73">
        <f t="shared" si="116"/>
        <v>0.501945525291829</v>
      </c>
      <c r="V49" s="74">
        <f t="shared" si="117"/>
        <v>0.000606852140077821</v>
      </c>
      <c r="W49" s="72">
        <f t="shared" si="118"/>
        <v>86.7660284617281</v>
      </c>
      <c r="X49" s="72">
        <f t="shared" si="119"/>
        <v>12.09</v>
      </c>
      <c r="Y49" s="72">
        <f t="shared" si="120"/>
        <v>55.8056979080671</v>
      </c>
      <c r="Z49" s="50">
        <f t="shared" si="121"/>
        <v>2588.345629</v>
      </c>
      <c r="AA49" s="72">
        <f t="shared" si="122"/>
        <v>9.01540593177694</v>
      </c>
      <c r="AB49" s="60">
        <f t="shared" si="123"/>
        <v>0.743563811835679</v>
      </c>
      <c r="AC49" s="72">
        <f t="shared" si="124"/>
        <v>32.7063221998547</v>
      </c>
      <c r="AD49" s="72">
        <f t="shared" si="125"/>
        <v>254.367022551873</v>
      </c>
      <c r="AE49" s="83">
        <f t="shared" si="126"/>
        <v>4</v>
      </c>
      <c r="AF49" s="50">
        <v>1</v>
      </c>
      <c r="AG49" s="50">
        <f t="shared" si="127"/>
        <v>5</v>
      </c>
      <c r="AH49" s="50">
        <f t="shared" si="128"/>
        <v>5</v>
      </c>
      <c r="AI49" s="45">
        <f t="shared" si="82"/>
        <v>350</v>
      </c>
      <c r="AJ49" s="50">
        <f t="shared" si="129"/>
        <v>4</v>
      </c>
      <c r="AK49" s="50">
        <f t="shared" si="130"/>
        <v>280</v>
      </c>
      <c r="AL49" s="50">
        <f t="shared" si="131"/>
        <v>1</v>
      </c>
      <c r="AM49" s="50">
        <f t="shared" si="132"/>
        <v>70</v>
      </c>
      <c r="AN49" s="92"/>
    </row>
    <row r="50" s="6" customFormat="1" ht="33" customHeight="1" spans="1:40">
      <c r="A50" s="42"/>
      <c r="B50" s="48" t="s">
        <v>166</v>
      </c>
      <c r="C50" s="49" t="s">
        <v>242</v>
      </c>
      <c r="D50" s="45">
        <v>71</v>
      </c>
      <c r="E50" s="46">
        <v>11.69</v>
      </c>
      <c r="F50" s="47">
        <v>26056</v>
      </c>
      <c r="G50" s="45">
        <v>66</v>
      </c>
      <c r="H50" s="47">
        <f t="shared" si="110"/>
        <v>50</v>
      </c>
      <c r="I50" s="45">
        <v>36</v>
      </c>
      <c r="J50" s="45">
        <v>4</v>
      </c>
      <c r="K50" s="50">
        <v>5</v>
      </c>
      <c r="L50" s="50">
        <v>5</v>
      </c>
      <c r="M50" s="47">
        <f t="shared" si="111"/>
        <v>16</v>
      </c>
      <c r="N50" s="50">
        <v>2625</v>
      </c>
      <c r="O50" s="50">
        <v>2012.315151</v>
      </c>
      <c r="P50" s="60">
        <f t="shared" si="1"/>
        <v>0.766596248</v>
      </c>
      <c r="Q50" s="71" t="str">
        <f t="shared" si="112"/>
        <v>是</v>
      </c>
      <c r="R50" s="50">
        <f t="shared" si="113"/>
        <v>16</v>
      </c>
      <c r="S50" s="72">
        <f t="shared" si="114"/>
        <v>224.235417761429</v>
      </c>
      <c r="T50" s="50">
        <f t="shared" si="115"/>
        <v>26056</v>
      </c>
      <c r="U50" s="73">
        <f t="shared" si="116"/>
        <v>0.274508873493404</v>
      </c>
      <c r="V50" s="74">
        <f t="shared" si="117"/>
        <v>0.000320900873113789</v>
      </c>
      <c r="W50" s="72">
        <f t="shared" si="118"/>
        <v>45.8815128944159</v>
      </c>
      <c r="X50" s="72">
        <f t="shared" si="119"/>
        <v>11.69</v>
      </c>
      <c r="Y50" s="72">
        <f t="shared" si="120"/>
        <v>53.9593555455173</v>
      </c>
      <c r="Z50" s="50">
        <f t="shared" si="121"/>
        <v>2012.315151</v>
      </c>
      <c r="AA50" s="72">
        <f t="shared" si="122"/>
        <v>7.00904768886644</v>
      </c>
      <c r="AB50" s="60">
        <f t="shared" si="123"/>
        <v>0.766596248</v>
      </c>
      <c r="AC50" s="72">
        <f t="shared" si="124"/>
        <v>33.7194245943595</v>
      </c>
      <c r="AD50" s="72">
        <f t="shared" si="125"/>
        <v>364.804758484588</v>
      </c>
      <c r="AE50" s="45">
        <f t="shared" si="126"/>
        <v>5</v>
      </c>
      <c r="AF50" s="50"/>
      <c r="AG50" s="50">
        <f t="shared" si="127"/>
        <v>5</v>
      </c>
      <c r="AH50" s="50">
        <f t="shared" si="128"/>
        <v>5</v>
      </c>
      <c r="AI50" s="45">
        <f t="shared" si="82"/>
        <v>350</v>
      </c>
      <c r="AJ50" s="50">
        <f t="shared" si="129"/>
        <v>4</v>
      </c>
      <c r="AK50" s="50">
        <f t="shared" si="130"/>
        <v>280</v>
      </c>
      <c r="AL50" s="50">
        <f t="shared" si="131"/>
        <v>1</v>
      </c>
      <c r="AM50" s="50">
        <f t="shared" si="132"/>
        <v>70</v>
      </c>
      <c r="AN50" s="92"/>
    </row>
    <row r="51" s="6" customFormat="1" ht="33" customHeight="1" spans="1:40">
      <c r="A51" s="42"/>
      <c r="B51" s="48" t="s">
        <v>280</v>
      </c>
      <c r="C51" s="49" t="s">
        <v>242</v>
      </c>
      <c r="D51" s="45">
        <v>75</v>
      </c>
      <c r="E51" s="46">
        <v>10.42</v>
      </c>
      <c r="F51" s="50">
        <v>22584</v>
      </c>
      <c r="G51" s="45">
        <v>73</v>
      </c>
      <c r="H51" s="47">
        <f t="shared" si="110"/>
        <v>59</v>
      </c>
      <c r="I51" s="45">
        <v>45</v>
      </c>
      <c r="J51" s="45">
        <v>4</v>
      </c>
      <c r="K51" s="50">
        <v>6</v>
      </c>
      <c r="L51" s="50">
        <v>4</v>
      </c>
      <c r="M51" s="47">
        <f t="shared" si="111"/>
        <v>14</v>
      </c>
      <c r="N51" s="50">
        <v>3093</v>
      </c>
      <c r="O51" s="50">
        <v>2325.741154</v>
      </c>
      <c r="P51" s="60">
        <f t="shared" si="1"/>
        <v>0.751937004203039</v>
      </c>
      <c r="Q51" s="71" t="str">
        <f t="shared" si="112"/>
        <v>是</v>
      </c>
      <c r="R51" s="50">
        <f t="shared" si="113"/>
        <v>14</v>
      </c>
      <c r="S51" s="72">
        <f t="shared" si="114"/>
        <v>196.205990541251</v>
      </c>
      <c r="T51" s="50">
        <f t="shared" si="115"/>
        <v>22584</v>
      </c>
      <c r="U51" s="73">
        <f t="shared" si="116"/>
        <v>0.439261649425833</v>
      </c>
      <c r="V51" s="74">
        <f t="shared" si="117"/>
        <v>0.000457710638701718</v>
      </c>
      <c r="W51" s="72">
        <f t="shared" si="118"/>
        <v>65.4421920630225</v>
      </c>
      <c r="X51" s="72">
        <f t="shared" si="119"/>
        <v>10.42</v>
      </c>
      <c r="Y51" s="72">
        <f t="shared" si="120"/>
        <v>48.0972185444218</v>
      </c>
      <c r="Z51" s="50">
        <f t="shared" si="121"/>
        <v>2325.741154</v>
      </c>
      <c r="AA51" s="72">
        <f t="shared" si="122"/>
        <v>8.10073444621462</v>
      </c>
      <c r="AB51" s="60">
        <f t="shared" si="123"/>
        <v>0.751937004203039</v>
      </c>
      <c r="AC51" s="72">
        <f t="shared" si="124"/>
        <v>33.0746245876917</v>
      </c>
      <c r="AD51" s="72">
        <f t="shared" si="125"/>
        <v>350.920760182601</v>
      </c>
      <c r="AE51" s="45">
        <f t="shared" si="126"/>
        <v>5</v>
      </c>
      <c r="AF51" s="50"/>
      <c r="AG51" s="50">
        <f t="shared" si="127"/>
        <v>5</v>
      </c>
      <c r="AH51" s="50">
        <f t="shared" si="128"/>
        <v>5</v>
      </c>
      <c r="AI51" s="45">
        <f t="shared" si="82"/>
        <v>350</v>
      </c>
      <c r="AJ51" s="50">
        <f t="shared" si="129"/>
        <v>4</v>
      </c>
      <c r="AK51" s="50">
        <f t="shared" si="130"/>
        <v>280</v>
      </c>
      <c r="AL51" s="50">
        <f t="shared" si="131"/>
        <v>1</v>
      </c>
      <c r="AM51" s="50">
        <f t="shared" si="132"/>
        <v>70</v>
      </c>
      <c r="AN51" s="92"/>
    </row>
    <row r="52" s="7" customFormat="1" ht="33" customHeight="1" spans="1:40">
      <c r="A52" s="42"/>
      <c r="B52" s="48" t="s">
        <v>281</v>
      </c>
      <c r="C52" s="49" t="s">
        <v>242</v>
      </c>
      <c r="D52" s="45">
        <v>57</v>
      </c>
      <c r="E52" s="46">
        <v>6.72</v>
      </c>
      <c r="F52" s="50">
        <v>21653</v>
      </c>
      <c r="G52" s="45">
        <v>54</v>
      </c>
      <c r="H52" s="45">
        <v>54</v>
      </c>
      <c r="I52" s="45">
        <v>47</v>
      </c>
      <c r="J52" s="45">
        <v>2</v>
      </c>
      <c r="K52" s="50">
        <v>2</v>
      </c>
      <c r="L52" s="50">
        <v>3</v>
      </c>
      <c r="M52" s="47">
        <f t="shared" si="111"/>
        <v>0</v>
      </c>
      <c r="N52" s="50">
        <v>3785</v>
      </c>
      <c r="O52" s="50">
        <v>2839.68878</v>
      </c>
      <c r="P52" s="60">
        <f t="shared" si="1"/>
        <v>0.750248026420079</v>
      </c>
      <c r="Q52" s="71" t="str">
        <f t="shared" si="112"/>
        <v>否</v>
      </c>
      <c r="R52" s="50">
        <f t="shared" si="113"/>
        <v>0</v>
      </c>
      <c r="S52" s="72">
        <f t="shared" si="114"/>
        <v>0</v>
      </c>
      <c r="T52" s="50">
        <f t="shared" si="115"/>
        <v>0</v>
      </c>
      <c r="U52" s="73" t="str">
        <f t="shared" si="116"/>
        <v>—</v>
      </c>
      <c r="V52" s="74" t="str">
        <f t="shared" si="117"/>
        <v/>
      </c>
      <c r="W52" s="72">
        <f t="shared" si="118"/>
        <v>0</v>
      </c>
      <c r="X52" s="72">
        <f t="shared" si="119"/>
        <v>0</v>
      </c>
      <c r="Y52" s="72">
        <f t="shared" si="120"/>
        <v>0</v>
      </c>
      <c r="Z52" s="50">
        <f t="shared" si="121"/>
        <v>0</v>
      </c>
      <c r="AA52" s="72">
        <f t="shared" si="122"/>
        <v>0</v>
      </c>
      <c r="AB52" s="60">
        <f t="shared" si="123"/>
        <v>0</v>
      </c>
      <c r="AC52" s="72">
        <f t="shared" si="124"/>
        <v>0</v>
      </c>
      <c r="AD52" s="72">
        <f t="shared" si="125"/>
        <v>0</v>
      </c>
      <c r="AE52" s="45"/>
      <c r="AF52" s="50"/>
      <c r="AG52" s="50">
        <f t="shared" si="127"/>
        <v>0</v>
      </c>
      <c r="AH52" s="50">
        <f t="shared" si="128"/>
        <v>0</v>
      </c>
      <c r="AI52" s="45"/>
      <c r="AJ52" s="50">
        <f t="shared" si="129"/>
        <v>0</v>
      </c>
      <c r="AK52" s="50">
        <f t="shared" si="130"/>
        <v>0</v>
      </c>
      <c r="AL52" s="50">
        <f t="shared" si="131"/>
        <v>0</v>
      </c>
      <c r="AM52" s="50">
        <f t="shared" si="132"/>
        <v>0</v>
      </c>
      <c r="AN52" s="92"/>
    </row>
    <row r="53" s="6" customFormat="1" ht="33" customHeight="1" spans="1:40">
      <c r="A53" s="42"/>
      <c r="B53" s="48" t="s">
        <v>282</v>
      </c>
      <c r="C53" s="49" t="s">
        <v>242</v>
      </c>
      <c r="D53" s="45">
        <v>76</v>
      </c>
      <c r="E53" s="46">
        <v>7.38</v>
      </c>
      <c r="F53" s="50">
        <v>20928</v>
      </c>
      <c r="G53" s="45">
        <v>70</v>
      </c>
      <c r="H53" s="47">
        <f t="shared" ref="H53:H56" si="133">SUM(I53:L53)</f>
        <v>60</v>
      </c>
      <c r="I53" s="45">
        <v>41</v>
      </c>
      <c r="J53" s="45">
        <v>11</v>
      </c>
      <c r="K53" s="50">
        <v>5</v>
      </c>
      <c r="L53" s="50">
        <v>3</v>
      </c>
      <c r="M53" s="47">
        <f t="shared" si="111"/>
        <v>10</v>
      </c>
      <c r="N53" s="50">
        <v>4566</v>
      </c>
      <c r="O53" s="50">
        <v>3436.079778</v>
      </c>
      <c r="P53" s="60">
        <f t="shared" si="1"/>
        <v>0.75253608804205</v>
      </c>
      <c r="Q53" s="71" t="str">
        <f t="shared" si="112"/>
        <v>是</v>
      </c>
      <c r="R53" s="50">
        <f t="shared" si="113"/>
        <v>10</v>
      </c>
      <c r="S53" s="72">
        <f t="shared" si="114"/>
        <v>140.147136100893</v>
      </c>
      <c r="T53" s="50">
        <f t="shared" si="115"/>
        <v>20928</v>
      </c>
      <c r="U53" s="73">
        <f t="shared" si="116"/>
        <v>0.517841890481162</v>
      </c>
      <c r="V53" s="74">
        <f t="shared" si="117"/>
        <v>0.000382167315175097</v>
      </c>
      <c r="W53" s="72">
        <f t="shared" si="118"/>
        <v>54.641218108537</v>
      </c>
      <c r="X53" s="72">
        <f t="shared" si="119"/>
        <v>7.38</v>
      </c>
      <c r="Y53" s="72">
        <f t="shared" si="120"/>
        <v>34.0650165890434</v>
      </c>
      <c r="Z53" s="50">
        <f t="shared" si="121"/>
        <v>3436.079778</v>
      </c>
      <c r="AA53" s="72">
        <f t="shared" si="122"/>
        <v>11.9681288563491</v>
      </c>
      <c r="AB53" s="60">
        <f t="shared" si="123"/>
        <v>0.75253608804205</v>
      </c>
      <c r="AC53" s="72">
        <f t="shared" si="124"/>
        <v>33.1009758285018</v>
      </c>
      <c r="AD53" s="72">
        <f t="shared" si="125"/>
        <v>273.922475483325</v>
      </c>
      <c r="AE53" s="45">
        <f t="shared" ref="AE53:AE56" si="134">ROUND(AD53/70,0)</f>
        <v>4</v>
      </c>
      <c r="AF53" s="50"/>
      <c r="AG53" s="50">
        <f t="shared" si="127"/>
        <v>4</v>
      </c>
      <c r="AH53" s="50">
        <f t="shared" si="128"/>
        <v>4</v>
      </c>
      <c r="AI53" s="45">
        <f t="shared" ref="AI53:AI78" si="135">AH53*70</f>
        <v>280</v>
      </c>
      <c r="AJ53" s="50">
        <f t="shared" si="129"/>
        <v>3</v>
      </c>
      <c r="AK53" s="50">
        <f t="shared" si="130"/>
        <v>210</v>
      </c>
      <c r="AL53" s="50">
        <f t="shared" si="131"/>
        <v>1</v>
      </c>
      <c r="AM53" s="50">
        <f t="shared" si="132"/>
        <v>70</v>
      </c>
      <c r="AN53" s="92"/>
    </row>
    <row r="54" s="6" customFormat="1" ht="33" customHeight="1" spans="1:40">
      <c r="A54" s="42"/>
      <c r="B54" s="48" t="s">
        <v>283</v>
      </c>
      <c r="C54" s="49" t="s">
        <v>242</v>
      </c>
      <c r="D54" s="45">
        <v>124</v>
      </c>
      <c r="E54" s="46">
        <v>14.54</v>
      </c>
      <c r="F54" s="50">
        <v>21558</v>
      </c>
      <c r="G54" s="45">
        <v>120</v>
      </c>
      <c r="H54" s="47">
        <f t="shared" si="133"/>
        <v>109</v>
      </c>
      <c r="I54" s="45">
        <v>82</v>
      </c>
      <c r="J54" s="45">
        <v>17</v>
      </c>
      <c r="K54" s="50">
        <v>5</v>
      </c>
      <c r="L54" s="50">
        <v>5</v>
      </c>
      <c r="M54" s="47">
        <f t="shared" si="111"/>
        <v>11</v>
      </c>
      <c r="N54" s="50">
        <v>3859</v>
      </c>
      <c r="O54" s="50">
        <v>2909.117737</v>
      </c>
      <c r="P54" s="60">
        <f t="shared" si="1"/>
        <v>0.753852743456854</v>
      </c>
      <c r="Q54" s="71" t="str">
        <f t="shared" si="112"/>
        <v>是</v>
      </c>
      <c r="R54" s="50">
        <f t="shared" si="113"/>
        <v>11</v>
      </c>
      <c r="S54" s="72">
        <f t="shared" si="114"/>
        <v>154.161849710983</v>
      </c>
      <c r="T54" s="50">
        <f t="shared" si="115"/>
        <v>21558</v>
      </c>
      <c r="U54" s="73">
        <f t="shared" si="116"/>
        <v>0.487947233557939</v>
      </c>
      <c r="V54" s="74">
        <f t="shared" si="117"/>
        <v>0.000709475277593243</v>
      </c>
      <c r="W54" s="72">
        <f t="shared" si="118"/>
        <v>101.438798783265</v>
      </c>
      <c r="X54" s="72">
        <f t="shared" si="119"/>
        <v>14.54</v>
      </c>
      <c r="Y54" s="72">
        <f t="shared" si="120"/>
        <v>67.1145448786845</v>
      </c>
      <c r="Z54" s="50">
        <f t="shared" si="121"/>
        <v>2909.117737</v>
      </c>
      <c r="AA54" s="72">
        <f t="shared" si="122"/>
        <v>10.132679735094</v>
      </c>
      <c r="AB54" s="60">
        <f t="shared" si="123"/>
        <v>0.753852743456854</v>
      </c>
      <c r="AC54" s="72">
        <f t="shared" si="124"/>
        <v>33.158890099661</v>
      </c>
      <c r="AD54" s="72">
        <f t="shared" si="125"/>
        <v>366.006763207687</v>
      </c>
      <c r="AE54" s="45">
        <f t="shared" si="134"/>
        <v>5</v>
      </c>
      <c r="AF54" s="50"/>
      <c r="AG54" s="50">
        <f t="shared" si="127"/>
        <v>5</v>
      </c>
      <c r="AH54" s="50">
        <f t="shared" si="128"/>
        <v>5</v>
      </c>
      <c r="AI54" s="45">
        <f t="shared" si="135"/>
        <v>350</v>
      </c>
      <c r="AJ54" s="50">
        <f t="shared" si="129"/>
        <v>4</v>
      </c>
      <c r="AK54" s="50">
        <f t="shared" si="130"/>
        <v>280</v>
      </c>
      <c r="AL54" s="50">
        <f t="shared" si="131"/>
        <v>1</v>
      </c>
      <c r="AM54" s="50">
        <f t="shared" si="132"/>
        <v>70</v>
      </c>
      <c r="AN54" s="92"/>
    </row>
    <row r="55" s="6" customFormat="1" ht="33" customHeight="1" spans="1:40">
      <c r="A55" s="42"/>
      <c r="B55" s="48" t="s">
        <v>284</v>
      </c>
      <c r="C55" s="49" t="s">
        <v>242</v>
      </c>
      <c r="D55" s="45">
        <v>81</v>
      </c>
      <c r="E55" s="46">
        <v>9.54</v>
      </c>
      <c r="F55" s="50">
        <v>20355</v>
      </c>
      <c r="G55" s="45">
        <v>77</v>
      </c>
      <c r="H55" s="47">
        <f t="shared" si="133"/>
        <v>57</v>
      </c>
      <c r="I55" s="45">
        <v>28</v>
      </c>
      <c r="J55" s="45">
        <v>18</v>
      </c>
      <c r="K55" s="50">
        <v>6</v>
      </c>
      <c r="L55" s="50">
        <v>5</v>
      </c>
      <c r="M55" s="47">
        <f t="shared" si="111"/>
        <v>20</v>
      </c>
      <c r="N55" s="50">
        <v>7653.2</v>
      </c>
      <c r="O55" s="50">
        <v>5743.273278</v>
      </c>
      <c r="P55" s="60">
        <f t="shared" si="1"/>
        <v>0.750440766999425</v>
      </c>
      <c r="Q55" s="71" t="str">
        <f t="shared" si="112"/>
        <v>是</v>
      </c>
      <c r="R55" s="50">
        <f t="shared" si="113"/>
        <v>20</v>
      </c>
      <c r="S55" s="72">
        <f t="shared" si="114"/>
        <v>280.294272201787</v>
      </c>
      <c r="T55" s="50">
        <f t="shared" si="115"/>
        <v>20355</v>
      </c>
      <c r="U55" s="73">
        <f t="shared" si="116"/>
        <v>0.545031792730379</v>
      </c>
      <c r="V55" s="74">
        <f t="shared" si="117"/>
        <v>0.000519960330264781</v>
      </c>
      <c r="W55" s="72">
        <f t="shared" si="118"/>
        <v>74.3424795518364</v>
      </c>
      <c r="X55" s="72">
        <f t="shared" si="119"/>
        <v>9.54</v>
      </c>
      <c r="Y55" s="72">
        <f t="shared" si="120"/>
        <v>44.0352653468123</v>
      </c>
      <c r="Z55" s="50">
        <f t="shared" si="121"/>
        <v>5743.273278</v>
      </c>
      <c r="AA55" s="72">
        <f t="shared" si="122"/>
        <v>20.0042604040873</v>
      </c>
      <c r="AB55" s="60">
        <f t="shared" si="123"/>
        <v>0.750440766999425</v>
      </c>
      <c r="AC55" s="72">
        <f t="shared" si="124"/>
        <v>33.0088112502351</v>
      </c>
      <c r="AD55" s="72">
        <f t="shared" si="125"/>
        <v>451.685088754758</v>
      </c>
      <c r="AE55" s="45">
        <f t="shared" si="134"/>
        <v>6</v>
      </c>
      <c r="AF55" s="50"/>
      <c r="AG55" s="50">
        <f t="shared" si="127"/>
        <v>6</v>
      </c>
      <c r="AH55" s="50">
        <f t="shared" si="128"/>
        <v>6</v>
      </c>
      <c r="AI55" s="45">
        <f t="shared" si="135"/>
        <v>420</v>
      </c>
      <c r="AJ55" s="50">
        <f t="shared" si="129"/>
        <v>4</v>
      </c>
      <c r="AK55" s="50">
        <f t="shared" si="130"/>
        <v>280</v>
      </c>
      <c r="AL55" s="50">
        <f t="shared" si="131"/>
        <v>2</v>
      </c>
      <c r="AM55" s="50">
        <f t="shared" si="132"/>
        <v>140</v>
      </c>
      <c r="AN55" s="92"/>
    </row>
    <row r="56" s="6" customFormat="1" ht="33" customHeight="1" spans="1:40">
      <c r="A56" s="44"/>
      <c r="B56" s="48" t="s">
        <v>285</v>
      </c>
      <c r="C56" s="53"/>
      <c r="D56" s="45">
        <v>45</v>
      </c>
      <c r="E56" s="46">
        <v>8.42</v>
      </c>
      <c r="F56" s="47">
        <v>24073</v>
      </c>
      <c r="G56" s="45">
        <v>33</v>
      </c>
      <c r="H56" s="47">
        <f t="shared" si="133"/>
        <v>31</v>
      </c>
      <c r="I56" s="45">
        <v>20</v>
      </c>
      <c r="J56" s="45">
        <v>3</v>
      </c>
      <c r="K56" s="50">
        <v>5</v>
      </c>
      <c r="L56" s="50">
        <v>3</v>
      </c>
      <c r="M56" s="47">
        <f t="shared" si="111"/>
        <v>2</v>
      </c>
      <c r="N56" s="50">
        <v>3928</v>
      </c>
      <c r="O56" s="50">
        <v>2950.803904</v>
      </c>
      <c r="P56" s="60">
        <f t="shared" si="1"/>
        <v>0.751222989816701</v>
      </c>
      <c r="Q56" s="71" t="str">
        <f t="shared" si="112"/>
        <v>是</v>
      </c>
      <c r="R56" s="50">
        <f t="shared" si="113"/>
        <v>2</v>
      </c>
      <c r="S56" s="72">
        <f t="shared" si="114"/>
        <v>28.0294272201787</v>
      </c>
      <c r="T56" s="50">
        <f t="shared" si="115"/>
        <v>24073</v>
      </c>
      <c r="U56" s="73">
        <f t="shared" si="116"/>
        <v>0.368605865046977</v>
      </c>
      <c r="V56" s="74">
        <f t="shared" si="117"/>
        <v>0.000310366138369555</v>
      </c>
      <c r="W56" s="72">
        <f t="shared" si="118"/>
        <v>44.3752858676186</v>
      </c>
      <c r="X56" s="72">
        <f t="shared" si="119"/>
        <v>8.42</v>
      </c>
      <c r="Y56" s="72">
        <f t="shared" si="120"/>
        <v>38.8655067316729</v>
      </c>
      <c r="Z56" s="50">
        <f t="shared" si="121"/>
        <v>2950.803904</v>
      </c>
      <c r="AA56" s="72">
        <f t="shared" si="122"/>
        <v>10.2778758453175</v>
      </c>
      <c r="AB56" s="60">
        <f t="shared" si="123"/>
        <v>0.751222989816701</v>
      </c>
      <c r="AC56" s="72">
        <f t="shared" si="124"/>
        <v>33.0432180235162</v>
      </c>
      <c r="AD56" s="72">
        <f t="shared" si="125"/>
        <v>154.591313688304</v>
      </c>
      <c r="AE56" s="45">
        <f t="shared" si="134"/>
        <v>2</v>
      </c>
      <c r="AF56" s="50"/>
      <c r="AG56" s="50">
        <f t="shared" si="127"/>
        <v>2</v>
      </c>
      <c r="AH56" s="50">
        <f t="shared" si="128"/>
        <v>2</v>
      </c>
      <c r="AI56" s="45">
        <f t="shared" si="135"/>
        <v>140</v>
      </c>
      <c r="AJ56" s="50">
        <f>ROUND(AH56/88900*64400,0)+1</f>
        <v>2</v>
      </c>
      <c r="AK56" s="50">
        <f t="shared" si="130"/>
        <v>140</v>
      </c>
      <c r="AL56" s="50">
        <f>ROUND(AH56/88900*24500,0)-1</f>
        <v>0</v>
      </c>
      <c r="AM56" s="50">
        <f t="shared" si="132"/>
        <v>0</v>
      </c>
      <c r="AN56" s="92"/>
    </row>
    <row r="57" s="6" customFormat="1" ht="33" customHeight="1" spans="1:40">
      <c r="A57" s="40" t="s">
        <v>286</v>
      </c>
      <c r="B57" s="40" t="s">
        <v>241</v>
      </c>
      <c r="C57" s="40"/>
      <c r="D57" s="39">
        <f t="shared" ref="D57:O57" si="136">SUM(D58:D62)</f>
        <v>951</v>
      </c>
      <c r="E57" s="41">
        <f t="shared" si="136"/>
        <v>146.8</v>
      </c>
      <c r="F57" s="37"/>
      <c r="G57" s="37">
        <f t="shared" si="136"/>
        <v>894</v>
      </c>
      <c r="H57" s="37">
        <f t="shared" si="136"/>
        <v>618</v>
      </c>
      <c r="I57" s="37">
        <f t="shared" si="136"/>
        <v>378</v>
      </c>
      <c r="J57" s="37">
        <f t="shared" si="136"/>
        <v>77</v>
      </c>
      <c r="K57" s="37">
        <f t="shared" si="136"/>
        <v>79</v>
      </c>
      <c r="L57" s="37">
        <f t="shared" si="136"/>
        <v>84</v>
      </c>
      <c r="M57" s="37">
        <f t="shared" si="136"/>
        <v>276</v>
      </c>
      <c r="N57" s="37">
        <f t="shared" si="136"/>
        <v>88197.44</v>
      </c>
      <c r="O57" s="37">
        <f t="shared" si="136"/>
        <v>61110.659998</v>
      </c>
      <c r="P57" s="59">
        <f t="shared" si="1"/>
        <v>0.69288473676787</v>
      </c>
      <c r="Q57" s="69" t="s">
        <v>239</v>
      </c>
      <c r="R57" s="37">
        <f t="shared" ref="R57:AH57" si="137">SUM(R58:R62)</f>
        <v>276</v>
      </c>
      <c r="S57" s="41">
        <f t="shared" si="137"/>
        <v>3868.06095638466</v>
      </c>
      <c r="T57" s="69" t="s">
        <v>239</v>
      </c>
      <c r="U57" s="69" t="s">
        <v>239</v>
      </c>
      <c r="V57" s="70">
        <f t="shared" si="137"/>
        <v>0.00918210728860207</v>
      </c>
      <c r="W57" s="41">
        <f t="shared" si="137"/>
        <v>1312.83212124674</v>
      </c>
      <c r="X57" s="37">
        <f t="shared" si="137"/>
        <v>146.8</v>
      </c>
      <c r="Y57" s="41">
        <f t="shared" si="137"/>
        <v>677.607647055769</v>
      </c>
      <c r="Z57" s="37">
        <f t="shared" si="137"/>
        <v>61110.659998</v>
      </c>
      <c r="AA57" s="41">
        <f t="shared" si="137"/>
        <v>212.853106041184</v>
      </c>
      <c r="AB57" s="41">
        <f t="shared" si="137"/>
        <v>3.48115131048812</v>
      </c>
      <c r="AC57" s="41">
        <f t="shared" si="137"/>
        <v>153.121567476756</v>
      </c>
      <c r="AD57" s="41">
        <f t="shared" si="137"/>
        <v>6224.4753982051</v>
      </c>
      <c r="AE57" s="37">
        <f t="shared" si="137"/>
        <v>88</v>
      </c>
      <c r="AF57" s="37">
        <f t="shared" si="137"/>
        <v>-2</v>
      </c>
      <c r="AG57" s="37">
        <f t="shared" si="137"/>
        <v>86</v>
      </c>
      <c r="AH57" s="37">
        <f t="shared" si="137"/>
        <v>86</v>
      </c>
      <c r="AI57" s="39">
        <f t="shared" si="135"/>
        <v>6020</v>
      </c>
      <c r="AJ57" s="37">
        <f t="shared" ref="AJ57:AM57" si="138">SUM(AJ58:AJ62)</f>
        <v>62</v>
      </c>
      <c r="AK57" s="37">
        <f t="shared" si="138"/>
        <v>4340</v>
      </c>
      <c r="AL57" s="37">
        <f t="shared" si="138"/>
        <v>24</v>
      </c>
      <c r="AM57" s="37">
        <f t="shared" si="138"/>
        <v>1680</v>
      </c>
      <c r="AN57" s="91"/>
    </row>
    <row r="58" s="6" customFormat="1" ht="33" customHeight="1" spans="1:40">
      <c r="A58" s="49"/>
      <c r="B58" s="48" t="s">
        <v>287</v>
      </c>
      <c r="C58" s="49" t="s">
        <v>273</v>
      </c>
      <c r="D58" s="45">
        <v>349</v>
      </c>
      <c r="E58" s="46">
        <v>49.54</v>
      </c>
      <c r="F58" s="47">
        <v>20254</v>
      </c>
      <c r="G58" s="45">
        <v>324</v>
      </c>
      <c r="H58" s="47">
        <f t="shared" ref="H58:H62" si="139">SUM(I58:L58)</f>
        <v>183</v>
      </c>
      <c r="I58" s="45">
        <v>95</v>
      </c>
      <c r="J58" s="50">
        <v>21</v>
      </c>
      <c r="K58" s="50">
        <v>32</v>
      </c>
      <c r="L58" s="50">
        <v>35</v>
      </c>
      <c r="M58" s="47">
        <f t="shared" ref="M58:M62" si="140">G58-H58</f>
        <v>141</v>
      </c>
      <c r="N58" s="50">
        <v>20476.12</v>
      </c>
      <c r="O58" s="50">
        <v>14984.652332</v>
      </c>
      <c r="P58" s="60">
        <f t="shared" si="1"/>
        <v>0.731811121052231</v>
      </c>
      <c r="Q58" s="71" t="str">
        <f t="shared" ref="Q58:Q62" si="141">IF(M58&gt;0,"是","否")</f>
        <v>是</v>
      </c>
      <c r="R58" s="50">
        <f t="shared" ref="R58:R62" si="142">IF(Q58="是",M58,0)</f>
        <v>141</v>
      </c>
      <c r="S58" s="72">
        <f t="shared" ref="S58:S62" si="143">R58/$R$9*60%*1270*70</f>
        <v>1976.0746190226</v>
      </c>
      <c r="T58" s="50">
        <f t="shared" ref="T58:T62" si="144">IF(Q58="是",F58,0)</f>
        <v>20254</v>
      </c>
      <c r="U58" s="73">
        <f t="shared" ref="U58:U62" si="145">IF(Q58="是",($T$14-T58)/($T$14-$T$139),"—")</f>
        <v>0.549824428205372</v>
      </c>
      <c r="V58" s="74">
        <f t="shared" ref="V58:V62" si="146">IF(Q58="是",X58*U58/10000,"")</f>
        <v>0.00272383021732941</v>
      </c>
      <c r="W58" s="72">
        <f t="shared" ref="W58:W62" si="147">IF(Q58="是",V58/$V$9*0.2*1270*70,0)</f>
        <v>389.445656616473</v>
      </c>
      <c r="X58" s="72">
        <f t="shared" ref="X58:X62" si="148">IF(Q58="是",E58,0)</f>
        <v>49.54</v>
      </c>
      <c r="Y58" s="72">
        <f t="shared" ref="Y58:Y62" si="149">X58/$X$9*0.1*1270*70</f>
        <v>228.66950160179</v>
      </c>
      <c r="Z58" s="50">
        <f t="shared" ref="Z58:Z62" si="150">IF(Q58="是",O58,0)</f>
        <v>14984.652332</v>
      </c>
      <c r="AA58" s="72">
        <f t="shared" ref="AA58:AA62" si="151">Z58/$Z$9*6%*1270*70</f>
        <v>52.1926909628838</v>
      </c>
      <c r="AB58" s="60">
        <f t="shared" ref="AB58:AB62" si="152">IF(Q58="是",P58,0)</f>
        <v>0.731811121052231</v>
      </c>
      <c r="AC58" s="72">
        <f t="shared" ref="AC58:AC62" si="153">AB58/$AB$9*4%*1270*70</f>
        <v>32.1893695384149</v>
      </c>
      <c r="AD58" s="72">
        <f t="shared" ref="AD58:AD62" si="154">S58+W58+Y58+AA58+AC58</f>
        <v>2678.57183774216</v>
      </c>
      <c r="AE58" s="45">
        <f t="shared" ref="AE58:AE62" si="155">ROUND(AD58/70,0)</f>
        <v>38</v>
      </c>
      <c r="AF58" s="50"/>
      <c r="AG58" s="50">
        <f t="shared" ref="AG58:AG62" si="156">AE58+AF58</f>
        <v>38</v>
      </c>
      <c r="AH58" s="50">
        <f t="shared" ref="AH58:AH62" si="157">AG58</f>
        <v>38</v>
      </c>
      <c r="AI58" s="45">
        <f t="shared" si="135"/>
        <v>2660</v>
      </c>
      <c r="AJ58" s="50">
        <f t="shared" ref="AJ58:AJ62" si="158">ROUND(AH58/88900*64400,0)</f>
        <v>28</v>
      </c>
      <c r="AK58" s="50">
        <f t="shared" ref="AK58:AK62" si="159">AJ58*70</f>
        <v>1960</v>
      </c>
      <c r="AL58" s="50">
        <f t="shared" ref="AL58:AL62" si="160">ROUND(AH58/88900*24500,0)</f>
        <v>10</v>
      </c>
      <c r="AM58" s="50">
        <f t="shared" ref="AM58:AM62" si="161">AL58*70</f>
        <v>700</v>
      </c>
      <c r="AN58" s="92"/>
    </row>
    <row r="59" s="6" customFormat="1" ht="33" customHeight="1" spans="1:40">
      <c r="A59" s="49" t="s">
        <v>286</v>
      </c>
      <c r="B59" s="48" t="s">
        <v>288</v>
      </c>
      <c r="C59" s="49" t="s">
        <v>252</v>
      </c>
      <c r="D59" s="45">
        <v>139</v>
      </c>
      <c r="E59" s="46">
        <v>20.99</v>
      </c>
      <c r="F59" s="50">
        <v>16873</v>
      </c>
      <c r="G59" s="45">
        <v>135</v>
      </c>
      <c r="H59" s="47">
        <f t="shared" si="139"/>
        <v>123</v>
      </c>
      <c r="I59" s="45">
        <v>95</v>
      </c>
      <c r="J59" s="50">
        <v>7</v>
      </c>
      <c r="K59" s="50">
        <v>10</v>
      </c>
      <c r="L59" s="50">
        <v>11</v>
      </c>
      <c r="M59" s="47">
        <f t="shared" si="140"/>
        <v>12</v>
      </c>
      <c r="N59" s="50">
        <v>20584.42</v>
      </c>
      <c r="O59" s="50">
        <v>11783.107621</v>
      </c>
      <c r="P59" s="60">
        <f t="shared" si="1"/>
        <v>0.572428449332068</v>
      </c>
      <c r="Q59" s="71" t="str">
        <f t="shared" si="141"/>
        <v>是</v>
      </c>
      <c r="R59" s="50">
        <f t="shared" si="142"/>
        <v>12</v>
      </c>
      <c r="S59" s="72">
        <f t="shared" si="143"/>
        <v>168.176563321072</v>
      </c>
      <c r="T59" s="50">
        <f t="shared" si="144"/>
        <v>16873</v>
      </c>
      <c r="U59" s="73">
        <f t="shared" si="145"/>
        <v>0.710259087026668</v>
      </c>
      <c r="V59" s="74">
        <f t="shared" si="146"/>
        <v>0.00149083382366898</v>
      </c>
      <c r="W59" s="72">
        <f t="shared" si="147"/>
        <v>213.155267046733</v>
      </c>
      <c r="X59" s="72">
        <f t="shared" si="148"/>
        <v>20.99</v>
      </c>
      <c r="Y59" s="72">
        <f t="shared" si="149"/>
        <v>96.8868154747997</v>
      </c>
      <c r="Z59" s="50">
        <f t="shared" si="150"/>
        <v>11783.107621</v>
      </c>
      <c r="AA59" s="72">
        <f t="shared" si="151"/>
        <v>41.0414656956656</v>
      </c>
      <c r="AB59" s="60">
        <f t="shared" si="152"/>
        <v>0.572428449332068</v>
      </c>
      <c r="AC59" s="72">
        <f t="shared" si="153"/>
        <v>25.1787795508736</v>
      </c>
      <c r="AD59" s="72">
        <f t="shared" si="154"/>
        <v>544.438891089144</v>
      </c>
      <c r="AE59" s="45">
        <f t="shared" si="155"/>
        <v>8</v>
      </c>
      <c r="AF59" s="50"/>
      <c r="AG59" s="50">
        <f t="shared" si="156"/>
        <v>8</v>
      </c>
      <c r="AH59" s="50">
        <f t="shared" si="157"/>
        <v>8</v>
      </c>
      <c r="AI59" s="45">
        <f t="shared" si="135"/>
        <v>560</v>
      </c>
      <c r="AJ59" s="50">
        <f t="shared" si="158"/>
        <v>6</v>
      </c>
      <c r="AK59" s="50">
        <f t="shared" si="159"/>
        <v>420</v>
      </c>
      <c r="AL59" s="50">
        <f t="shared" si="160"/>
        <v>2</v>
      </c>
      <c r="AM59" s="50">
        <f t="shared" si="161"/>
        <v>140</v>
      </c>
      <c r="AN59" s="92"/>
    </row>
    <row r="60" s="6" customFormat="1" ht="33" customHeight="1" spans="1:40">
      <c r="A60" s="49"/>
      <c r="B60" s="48" t="s">
        <v>289</v>
      </c>
      <c r="C60" s="49" t="s">
        <v>273</v>
      </c>
      <c r="D60" s="45">
        <v>120</v>
      </c>
      <c r="E60" s="46">
        <v>19.02</v>
      </c>
      <c r="F60" s="50">
        <v>17355</v>
      </c>
      <c r="G60" s="45">
        <v>117</v>
      </c>
      <c r="H60" s="47">
        <f t="shared" si="139"/>
        <v>114</v>
      </c>
      <c r="I60" s="45">
        <v>78</v>
      </c>
      <c r="J60" s="50">
        <v>9</v>
      </c>
      <c r="K60" s="50">
        <v>14</v>
      </c>
      <c r="L60" s="50">
        <v>13</v>
      </c>
      <c r="M60" s="61">
        <f t="shared" si="140"/>
        <v>3</v>
      </c>
      <c r="N60" s="50">
        <v>13211.6</v>
      </c>
      <c r="O60" s="50">
        <v>8720.145333</v>
      </c>
      <c r="P60" s="60">
        <f t="shared" si="1"/>
        <v>0.660037038133156</v>
      </c>
      <c r="Q60" s="71" t="str">
        <f t="shared" si="141"/>
        <v>是</v>
      </c>
      <c r="R60" s="50">
        <f t="shared" si="142"/>
        <v>3</v>
      </c>
      <c r="S60" s="72">
        <f t="shared" si="143"/>
        <v>42.044140830268</v>
      </c>
      <c r="T60" s="50">
        <f t="shared" si="144"/>
        <v>17355</v>
      </c>
      <c r="U60" s="73">
        <f t="shared" si="145"/>
        <v>0.687387301888583</v>
      </c>
      <c r="V60" s="74">
        <f t="shared" si="146"/>
        <v>0.00130741064819209</v>
      </c>
      <c r="W60" s="72">
        <f t="shared" si="147"/>
        <v>186.929932384606</v>
      </c>
      <c r="X60" s="72">
        <f t="shared" si="148"/>
        <v>19.02</v>
      </c>
      <c r="Y60" s="72">
        <f t="shared" si="149"/>
        <v>87.7935793392421</v>
      </c>
      <c r="Z60" s="50">
        <f t="shared" si="150"/>
        <v>8720.145333</v>
      </c>
      <c r="AA60" s="72">
        <f t="shared" si="151"/>
        <v>30.3729336145336</v>
      </c>
      <c r="AB60" s="60">
        <f t="shared" si="152"/>
        <v>0.660037038133156</v>
      </c>
      <c r="AC60" s="72">
        <f t="shared" si="153"/>
        <v>29.032322027247</v>
      </c>
      <c r="AD60" s="72">
        <f t="shared" si="154"/>
        <v>376.172908195897</v>
      </c>
      <c r="AE60" s="83">
        <f t="shared" si="155"/>
        <v>5</v>
      </c>
      <c r="AF60" s="50">
        <v>-2</v>
      </c>
      <c r="AG60" s="50">
        <f t="shared" si="156"/>
        <v>3</v>
      </c>
      <c r="AH60" s="50">
        <f t="shared" si="157"/>
        <v>3</v>
      </c>
      <c r="AI60" s="45">
        <f t="shared" si="135"/>
        <v>210</v>
      </c>
      <c r="AJ60" s="50">
        <f t="shared" si="158"/>
        <v>2</v>
      </c>
      <c r="AK60" s="50">
        <f t="shared" si="159"/>
        <v>140</v>
      </c>
      <c r="AL60" s="50">
        <f t="shared" si="160"/>
        <v>1</v>
      </c>
      <c r="AM60" s="50">
        <f t="shared" si="161"/>
        <v>70</v>
      </c>
      <c r="AN60" s="92"/>
    </row>
    <row r="61" s="6" customFormat="1" ht="33" customHeight="1" spans="1:40">
      <c r="A61" s="49"/>
      <c r="B61" s="48" t="s">
        <v>290</v>
      </c>
      <c r="C61" s="49" t="s">
        <v>273</v>
      </c>
      <c r="D61" s="45">
        <v>124</v>
      </c>
      <c r="E61" s="46">
        <v>19.58</v>
      </c>
      <c r="F61" s="47">
        <v>17780</v>
      </c>
      <c r="G61" s="45">
        <v>119</v>
      </c>
      <c r="H61" s="47">
        <f t="shared" si="139"/>
        <v>58</v>
      </c>
      <c r="I61" s="45">
        <v>30</v>
      </c>
      <c r="J61" s="45">
        <v>15</v>
      </c>
      <c r="K61" s="50">
        <v>6</v>
      </c>
      <c r="L61" s="50">
        <v>7</v>
      </c>
      <c r="M61" s="47">
        <f t="shared" si="140"/>
        <v>61</v>
      </c>
      <c r="N61" s="50">
        <v>18971.3</v>
      </c>
      <c r="O61" s="50">
        <v>13881.073576</v>
      </c>
      <c r="P61" s="60">
        <f t="shared" si="1"/>
        <v>0.731688053849763</v>
      </c>
      <c r="Q61" s="71" t="str">
        <f t="shared" si="141"/>
        <v>是</v>
      </c>
      <c r="R61" s="50">
        <f t="shared" si="142"/>
        <v>61</v>
      </c>
      <c r="S61" s="72">
        <f t="shared" si="143"/>
        <v>854.897530215449</v>
      </c>
      <c r="T61" s="50">
        <f t="shared" si="144"/>
        <v>17780</v>
      </c>
      <c r="U61" s="73">
        <f t="shared" si="145"/>
        <v>0.667220271424504</v>
      </c>
      <c r="V61" s="74">
        <f t="shared" si="146"/>
        <v>0.00130641729144918</v>
      </c>
      <c r="W61" s="72">
        <f t="shared" si="147"/>
        <v>186.78790500473</v>
      </c>
      <c r="X61" s="72">
        <f t="shared" si="148"/>
        <v>19.58</v>
      </c>
      <c r="Y61" s="72">
        <f t="shared" si="149"/>
        <v>90.3784586468117</v>
      </c>
      <c r="Z61" s="50">
        <f t="shared" si="150"/>
        <v>13881.073576</v>
      </c>
      <c r="AA61" s="72">
        <f t="shared" si="151"/>
        <v>48.3488416903779</v>
      </c>
      <c r="AB61" s="60">
        <f t="shared" si="152"/>
        <v>0.731688053849763</v>
      </c>
      <c r="AC61" s="72">
        <f t="shared" si="153"/>
        <v>32.1839563169643</v>
      </c>
      <c r="AD61" s="72">
        <f t="shared" si="154"/>
        <v>1212.59669187433</v>
      </c>
      <c r="AE61" s="45">
        <f t="shared" si="155"/>
        <v>17</v>
      </c>
      <c r="AF61" s="50"/>
      <c r="AG61" s="50">
        <f t="shared" si="156"/>
        <v>17</v>
      </c>
      <c r="AH61" s="50">
        <f t="shared" si="157"/>
        <v>17</v>
      </c>
      <c r="AI61" s="45">
        <f t="shared" si="135"/>
        <v>1190</v>
      </c>
      <c r="AJ61" s="50">
        <f t="shared" si="158"/>
        <v>12</v>
      </c>
      <c r="AK61" s="50">
        <f t="shared" si="159"/>
        <v>840</v>
      </c>
      <c r="AL61" s="50">
        <f t="shared" si="160"/>
        <v>5</v>
      </c>
      <c r="AM61" s="50">
        <f t="shared" si="161"/>
        <v>350</v>
      </c>
      <c r="AN61" s="92"/>
    </row>
    <row r="62" s="6" customFormat="1" ht="33" customHeight="1" spans="1:40">
      <c r="A62" s="49"/>
      <c r="B62" s="48" t="s">
        <v>291</v>
      </c>
      <c r="C62" s="49" t="s">
        <v>242</v>
      </c>
      <c r="D62" s="45">
        <v>219</v>
      </c>
      <c r="E62" s="46">
        <v>37.67</v>
      </c>
      <c r="F62" s="50">
        <v>18674</v>
      </c>
      <c r="G62" s="45">
        <v>199</v>
      </c>
      <c r="H62" s="47">
        <f t="shared" si="139"/>
        <v>140</v>
      </c>
      <c r="I62" s="45">
        <v>80</v>
      </c>
      <c r="J62" s="45">
        <v>25</v>
      </c>
      <c r="K62" s="50">
        <v>17</v>
      </c>
      <c r="L62" s="50">
        <v>18</v>
      </c>
      <c r="M62" s="47">
        <f t="shared" si="140"/>
        <v>59</v>
      </c>
      <c r="N62" s="50">
        <v>14954</v>
      </c>
      <c r="O62" s="50">
        <v>11741.681136</v>
      </c>
      <c r="P62" s="60">
        <f t="shared" si="1"/>
        <v>0.785186648120904</v>
      </c>
      <c r="Q62" s="71" t="str">
        <f t="shared" si="141"/>
        <v>是</v>
      </c>
      <c r="R62" s="50">
        <f t="shared" si="142"/>
        <v>59</v>
      </c>
      <c r="S62" s="72">
        <f t="shared" si="143"/>
        <v>826.868102995271</v>
      </c>
      <c r="T62" s="50">
        <f t="shared" si="144"/>
        <v>18674</v>
      </c>
      <c r="U62" s="73">
        <f t="shared" si="145"/>
        <v>0.624798329695359</v>
      </c>
      <c r="V62" s="74">
        <f t="shared" si="146"/>
        <v>0.00235361530796242</v>
      </c>
      <c r="W62" s="72">
        <f t="shared" si="147"/>
        <v>336.513360194195</v>
      </c>
      <c r="X62" s="72">
        <f t="shared" si="148"/>
        <v>37.67</v>
      </c>
      <c r="Y62" s="72">
        <f t="shared" si="149"/>
        <v>173.879291993126</v>
      </c>
      <c r="Z62" s="50">
        <f t="shared" si="150"/>
        <v>11741.681136</v>
      </c>
      <c r="AA62" s="72">
        <f t="shared" si="151"/>
        <v>40.8971740777235</v>
      </c>
      <c r="AB62" s="60">
        <f t="shared" si="152"/>
        <v>0.785186648120904</v>
      </c>
      <c r="AC62" s="72">
        <f t="shared" si="153"/>
        <v>34.5371400432561</v>
      </c>
      <c r="AD62" s="72">
        <f t="shared" si="154"/>
        <v>1412.69506930357</v>
      </c>
      <c r="AE62" s="45">
        <f t="shared" si="155"/>
        <v>20</v>
      </c>
      <c r="AF62" s="50"/>
      <c r="AG62" s="50">
        <f t="shared" si="156"/>
        <v>20</v>
      </c>
      <c r="AH62" s="50">
        <f t="shared" si="157"/>
        <v>20</v>
      </c>
      <c r="AI62" s="45">
        <f t="shared" si="135"/>
        <v>1400</v>
      </c>
      <c r="AJ62" s="50">
        <f t="shared" si="158"/>
        <v>14</v>
      </c>
      <c r="AK62" s="50">
        <f t="shared" si="159"/>
        <v>980</v>
      </c>
      <c r="AL62" s="50">
        <f t="shared" si="160"/>
        <v>6</v>
      </c>
      <c r="AM62" s="50">
        <f t="shared" si="161"/>
        <v>420</v>
      </c>
      <c r="AN62" s="92"/>
    </row>
    <row r="63" s="5" customFormat="1" ht="33" customHeight="1" spans="1:40">
      <c r="A63" s="40" t="s">
        <v>292</v>
      </c>
      <c r="B63" s="40" t="s">
        <v>241</v>
      </c>
      <c r="C63" s="40"/>
      <c r="D63" s="39">
        <f t="shared" ref="D63:O63" si="162">SUM(D64:D73)</f>
        <v>1106</v>
      </c>
      <c r="E63" s="41">
        <f t="shared" si="162"/>
        <v>117.4</v>
      </c>
      <c r="F63" s="37"/>
      <c r="G63" s="37">
        <f t="shared" si="162"/>
        <v>1070</v>
      </c>
      <c r="H63" s="37">
        <f t="shared" si="162"/>
        <v>694</v>
      </c>
      <c r="I63" s="37">
        <f t="shared" si="162"/>
        <v>388</v>
      </c>
      <c r="J63" s="37">
        <f t="shared" si="162"/>
        <v>106</v>
      </c>
      <c r="K63" s="37">
        <f t="shared" si="162"/>
        <v>99</v>
      </c>
      <c r="L63" s="37">
        <f t="shared" si="162"/>
        <v>101</v>
      </c>
      <c r="M63" s="37">
        <f t="shared" si="162"/>
        <v>376</v>
      </c>
      <c r="N63" s="37">
        <f t="shared" si="162"/>
        <v>108496.28</v>
      </c>
      <c r="O63" s="37">
        <f t="shared" si="162"/>
        <v>81048.548864</v>
      </c>
      <c r="P63" s="59">
        <f t="shared" si="1"/>
        <v>0.747016845775726</v>
      </c>
      <c r="Q63" s="69" t="s">
        <v>239</v>
      </c>
      <c r="R63" s="37">
        <f t="shared" ref="R63:AH63" si="163">SUM(R64:R73)</f>
        <v>376</v>
      </c>
      <c r="S63" s="41">
        <f t="shared" si="163"/>
        <v>5269.53231739359</v>
      </c>
      <c r="T63" s="69" t="s">
        <v>239</v>
      </c>
      <c r="U63" s="69" t="s">
        <v>239</v>
      </c>
      <c r="V63" s="70">
        <f t="shared" si="163"/>
        <v>0.00750565217803929</v>
      </c>
      <c r="W63" s="41">
        <f t="shared" si="163"/>
        <v>1073.13723969083</v>
      </c>
      <c r="X63" s="37">
        <f t="shared" si="163"/>
        <v>117.4</v>
      </c>
      <c r="Y63" s="41">
        <f t="shared" si="163"/>
        <v>541.90148340836</v>
      </c>
      <c r="Z63" s="37">
        <f t="shared" si="163"/>
        <v>81048.548864</v>
      </c>
      <c r="AA63" s="41">
        <f t="shared" si="163"/>
        <v>282.298298961224</v>
      </c>
      <c r="AB63" s="41">
        <f t="shared" si="163"/>
        <v>7.48546166539988</v>
      </c>
      <c r="AC63" s="41">
        <f t="shared" si="163"/>
        <v>329.254755471253</v>
      </c>
      <c r="AD63" s="41">
        <f t="shared" si="163"/>
        <v>7496.12409492526</v>
      </c>
      <c r="AE63" s="37">
        <f t="shared" si="163"/>
        <v>106</v>
      </c>
      <c r="AF63" s="37">
        <f t="shared" si="163"/>
        <v>2</v>
      </c>
      <c r="AG63" s="37">
        <f t="shared" si="163"/>
        <v>108</v>
      </c>
      <c r="AH63" s="37">
        <f t="shared" si="163"/>
        <v>108</v>
      </c>
      <c r="AI63" s="39">
        <f t="shared" si="135"/>
        <v>7560</v>
      </c>
      <c r="AJ63" s="37">
        <f t="shared" ref="AJ63:AM63" si="164">SUM(AJ64:AJ73)</f>
        <v>77</v>
      </c>
      <c r="AK63" s="37">
        <f t="shared" si="164"/>
        <v>5390</v>
      </c>
      <c r="AL63" s="37">
        <f t="shared" si="164"/>
        <v>31</v>
      </c>
      <c r="AM63" s="37">
        <f t="shared" si="164"/>
        <v>2170</v>
      </c>
      <c r="AN63" s="90"/>
    </row>
    <row r="64" s="6" customFormat="1" ht="33" customHeight="1" spans="1:40">
      <c r="A64" s="42"/>
      <c r="B64" s="43" t="s">
        <v>293</v>
      </c>
      <c r="C64" s="44" t="s">
        <v>242</v>
      </c>
      <c r="D64" s="45">
        <v>154</v>
      </c>
      <c r="E64" s="46">
        <v>17.74</v>
      </c>
      <c r="F64" s="47">
        <v>19020</v>
      </c>
      <c r="G64" s="51">
        <v>148</v>
      </c>
      <c r="H64" s="47">
        <f t="shared" ref="H64:H73" si="165">SUM(I64:L64)</f>
        <v>82</v>
      </c>
      <c r="I64" s="45">
        <v>27</v>
      </c>
      <c r="J64" s="45">
        <v>24</v>
      </c>
      <c r="K64" s="50">
        <v>16</v>
      </c>
      <c r="L64" s="50">
        <v>15</v>
      </c>
      <c r="M64" s="47">
        <f t="shared" ref="M64:M73" si="166">G64-H64</f>
        <v>66</v>
      </c>
      <c r="N64" s="50">
        <v>9295</v>
      </c>
      <c r="O64" s="50">
        <v>6654.451004</v>
      </c>
      <c r="P64" s="60">
        <f t="shared" si="1"/>
        <v>0.715917267778375</v>
      </c>
      <c r="Q64" s="71" t="str">
        <f t="shared" ref="Q64:Q73" si="167">IF(M64&gt;0,"是","否")</f>
        <v>是</v>
      </c>
      <c r="R64" s="50">
        <f t="shared" ref="R64:R73" si="168">IF(Q64="是",M64,0)</f>
        <v>66</v>
      </c>
      <c r="S64" s="72">
        <f t="shared" ref="S64:S73" si="169">R64/$R$9*60%*1270*70</f>
        <v>924.971098265896</v>
      </c>
      <c r="T64" s="50">
        <f t="shared" ref="T64:T73" si="170">IF(Q64="是",F64,0)</f>
        <v>19020</v>
      </c>
      <c r="U64" s="73">
        <f t="shared" ref="U64:U73" si="171">IF(Q64="是",($T$14-T64)/($T$14-$T$139),"—")</f>
        <v>0.60837999430578</v>
      </c>
      <c r="V64" s="74">
        <f t="shared" ref="V64:V73" si="172">IF(Q64="是",X64*U64/10000,"")</f>
        <v>0.00107926610989845</v>
      </c>
      <c r="W64" s="72">
        <f t="shared" ref="W64:W73" si="173">IF(Q64="是",V64/$V$9*0.2*1270*70,0)</f>
        <v>154.310461848613</v>
      </c>
      <c r="X64" s="72">
        <f t="shared" ref="X64:X73" si="174">IF(Q64="是",E64,0)</f>
        <v>17.74</v>
      </c>
      <c r="Y64" s="72">
        <f t="shared" ref="Y64:Y73" si="175">X64/$X$9*0.1*1270*70</f>
        <v>81.8852837790827</v>
      </c>
      <c r="Z64" s="50">
        <f t="shared" ref="Z64:Z73" si="176">IF(Q64="是",O64,0)</f>
        <v>6654.451004</v>
      </c>
      <c r="AA64" s="72">
        <f t="shared" ref="AA64:AA73" si="177">Z64/$Z$9*6%*1270*70</f>
        <v>23.1779621631747</v>
      </c>
      <c r="AB64" s="60">
        <f t="shared" ref="AB64:AB73" si="178">IF(Q64="是",P64,0)</f>
        <v>0.715917267778375</v>
      </c>
      <c r="AC64" s="72">
        <f t="shared" ref="AC64:AC73" si="179">AB64/$AB$9*4%*1270*70</f>
        <v>31.490264124868</v>
      </c>
      <c r="AD64" s="72">
        <f t="shared" ref="AD64:AD73" si="180">S64+W64+Y64+AA64+AC64</f>
        <v>1215.83507018163</v>
      </c>
      <c r="AE64" s="45">
        <f t="shared" ref="AE64:AE73" si="181">ROUND(AD64/70,0)</f>
        <v>17</v>
      </c>
      <c r="AF64" s="50"/>
      <c r="AG64" s="50">
        <f t="shared" ref="AG64:AG73" si="182">AE64+AF64</f>
        <v>17</v>
      </c>
      <c r="AH64" s="50">
        <f t="shared" ref="AH64:AH73" si="183">AG64</f>
        <v>17</v>
      </c>
      <c r="AI64" s="45">
        <f t="shared" si="135"/>
        <v>1190</v>
      </c>
      <c r="AJ64" s="50">
        <f t="shared" ref="AJ64:AJ73" si="184">ROUND(AH64/88900*64400,0)</f>
        <v>12</v>
      </c>
      <c r="AK64" s="50">
        <f t="shared" ref="AK64:AK73" si="185">AJ64*70</f>
        <v>840</v>
      </c>
      <c r="AL64" s="50">
        <f t="shared" ref="AL64:AL73" si="186">ROUND(AH64/88900*24500,0)</f>
        <v>5</v>
      </c>
      <c r="AM64" s="50">
        <f t="shared" ref="AM64:AM73" si="187">AL64*70</f>
        <v>350</v>
      </c>
      <c r="AN64" s="92"/>
    </row>
    <row r="65" s="6" customFormat="1" ht="33" customHeight="1" spans="1:40">
      <c r="A65" s="42"/>
      <c r="B65" s="48" t="s">
        <v>294</v>
      </c>
      <c r="C65" s="49" t="s">
        <v>273</v>
      </c>
      <c r="D65" s="45">
        <v>85</v>
      </c>
      <c r="E65" s="46">
        <v>8.04</v>
      </c>
      <c r="F65" s="47">
        <v>17303</v>
      </c>
      <c r="G65" s="51">
        <v>85</v>
      </c>
      <c r="H65" s="47">
        <f t="shared" si="165"/>
        <v>65</v>
      </c>
      <c r="I65" s="45">
        <v>47</v>
      </c>
      <c r="J65" s="45">
        <v>4</v>
      </c>
      <c r="K65" s="50">
        <v>8</v>
      </c>
      <c r="L65" s="50">
        <v>6</v>
      </c>
      <c r="M65" s="47">
        <f t="shared" si="166"/>
        <v>20</v>
      </c>
      <c r="N65" s="50">
        <v>8224.64</v>
      </c>
      <c r="O65" s="50">
        <v>5994.697085</v>
      </c>
      <c r="P65" s="60">
        <f t="shared" si="1"/>
        <v>0.728870453296436</v>
      </c>
      <c r="Q65" s="71" t="str">
        <f t="shared" si="167"/>
        <v>是</v>
      </c>
      <c r="R65" s="50">
        <f t="shared" si="168"/>
        <v>20</v>
      </c>
      <c r="S65" s="72">
        <f t="shared" si="169"/>
        <v>280.294272201787</v>
      </c>
      <c r="T65" s="50">
        <f t="shared" si="170"/>
        <v>17303</v>
      </c>
      <c r="U65" s="73">
        <f t="shared" si="171"/>
        <v>0.689854797380659</v>
      </c>
      <c r="V65" s="74">
        <f t="shared" si="172"/>
        <v>0.000554643257094049</v>
      </c>
      <c r="W65" s="72">
        <f t="shared" si="173"/>
        <v>79.3013478125933</v>
      </c>
      <c r="X65" s="72">
        <f t="shared" si="174"/>
        <v>8.04</v>
      </c>
      <c r="Y65" s="72">
        <f t="shared" si="175"/>
        <v>37.1114814872506</v>
      </c>
      <c r="Z65" s="50">
        <f t="shared" si="176"/>
        <v>5994.697085</v>
      </c>
      <c r="AA65" s="72">
        <f t="shared" si="177"/>
        <v>20.8799887672632</v>
      </c>
      <c r="AB65" s="60">
        <f t="shared" si="178"/>
        <v>0.728870453296436</v>
      </c>
      <c r="AC65" s="72">
        <f t="shared" si="179"/>
        <v>32.0600216256026</v>
      </c>
      <c r="AD65" s="72">
        <f t="shared" si="180"/>
        <v>449.647111894496</v>
      </c>
      <c r="AE65" s="45">
        <f t="shared" si="181"/>
        <v>6</v>
      </c>
      <c r="AF65" s="50"/>
      <c r="AG65" s="50">
        <f t="shared" si="182"/>
        <v>6</v>
      </c>
      <c r="AH65" s="50">
        <f t="shared" si="183"/>
        <v>6</v>
      </c>
      <c r="AI65" s="45">
        <f t="shared" si="135"/>
        <v>420</v>
      </c>
      <c r="AJ65" s="50">
        <f t="shared" si="184"/>
        <v>4</v>
      </c>
      <c r="AK65" s="50">
        <f t="shared" si="185"/>
        <v>280</v>
      </c>
      <c r="AL65" s="50">
        <f t="shared" si="186"/>
        <v>2</v>
      </c>
      <c r="AM65" s="50">
        <f t="shared" si="187"/>
        <v>140</v>
      </c>
      <c r="AN65" s="92"/>
    </row>
    <row r="66" s="6" customFormat="1" ht="33" customHeight="1" spans="1:40">
      <c r="A66" s="42"/>
      <c r="B66" s="48" t="s">
        <v>295</v>
      </c>
      <c r="C66" s="49" t="s">
        <v>273</v>
      </c>
      <c r="D66" s="45">
        <v>89</v>
      </c>
      <c r="E66" s="46">
        <v>7.7</v>
      </c>
      <c r="F66" s="47">
        <v>17406</v>
      </c>
      <c r="G66" s="51">
        <v>88</v>
      </c>
      <c r="H66" s="47">
        <f t="shared" si="165"/>
        <v>50</v>
      </c>
      <c r="I66" s="45">
        <v>26</v>
      </c>
      <c r="J66" s="45">
        <v>6</v>
      </c>
      <c r="K66" s="50">
        <v>10</v>
      </c>
      <c r="L66" s="50">
        <v>8</v>
      </c>
      <c r="M66" s="47">
        <f t="shared" si="166"/>
        <v>38</v>
      </c>
      <c r="N66" s="50">
        <v>6776.13</v>
      </c>
      <c r="O66" s="50">
        <v>5565.437891</v>
      </c>
      <c r="P66" s="60">
        <f t="shared" si="1"/>
        <v>0.821329858045817</v>
      </c>
      <c r="Q66" s="71" t="str">
        <f t="shared" si="167"/>
        <v>是</v>
      </c>
      <c r="R66" s="50">
        <f t="shared" si="168"/>
        <v>38</v>
      </c>
      <c r="S66" s="72">
        <f t="shared" si="169"/>
        <v>532.559117183395</v>
      </c>
      <c r="T66" s="50">
        <f t="shared" si="170"/>
        <v>17406</v>
      </c>
      <c r="U66" s="73">
        <f t="shared" si="171"/>
        <v>0.684967258232894</v>
      </c>
      <c r="V66" s="74">
        <f t="shared" si="172"/>
        <v>0.000527424788839328</v>
      </c>
      <c r="W66" s="72">
        <f t="shared" si="173"/>
        <v>75.4097270448541</v>
      </c>
      <c r="X66" s="72">
        <f t="shared" si="174"/>
        <v>7.7</v>
      </c>
      <c r="Y66" s="72">
        <f t="shared" si="175"/>
        <v>35.5420904790833</v>
      </c>
      <c r="Z66" s="50">
        <f t="shared" si="176"/>
        <v>5565.437891</v>
      </c>
      <c r="AA66" s="72">
        <f t="shared" si="177"/>
        <v>19.3848461400583</v>
      </c>
      <c r="AB66" s="60">
        <f t="shared" si="178"/>
        <v>0.821329858045817</v>
      </c>
      <c r="AC66" s="72">
        <f t="shared" si="179"/>
        <v>36.1269315989033</v>
      </c>
      <c r="AD66" s="72">
        <f t="shared" si="180"/>
        <v>699.022712446294</v>
      </c>
      <c r="AE66" s="45">
        <f t="shared" si="181"/>
        <v>10</v>
      </c>
      <c r="AF66" s="50"/>
      <c r="AG66" s="50">
        <f t="shared" si="182"/>
        <v>10</v>
      </c>
      <c r="AH66" s="50">
        <f t="shared" si="183"/>
        <v>10</v>
      </c>
      <c r="AI66" s="45">
        <f t="shared" si="135"/>
        <v>700</v>
      </c>
      <c r="AJ66" s="50">
        <f t="shared" si="184"/>
        <v>7</v>
      </c>
      <c r="AK66" s="50">
        <f t="shared" si="185"/>
        <v>490</v>
      </c>
      <c r="AL66" s="50">
        <f t="shared" si="186"/>
        <v>3</v>
      </c>
      <c r="AM66" s="50">
        <f t="shared" si="187"/>
        <v>210</v>
      </c>
      <c r="AN66" s="92"/>
    </row>
    <row r="67" s="6" customFormat="1" ht="33" customHeight="1" spans="1:40">
      <c r="A67" s="42"/>
      <c r="B67" s="48" t="s">
        <v>296</v>
      </c>
      <c r="C67" s="49" t="s">
        <v>273</v>
      </c>
      <c r="D67" s="45">
        <v>128</v>
      </c>
      <c r="E67" s="46">
        <v>12.39</v>
      </c>
      <c r="F67" s="47">
        <v>17859</v>
      </c>
      <c r="G67" s="51">
        <v>125</v>
      </c>
      <c r="H67" s="47">
        <f t="shared" si="165"/>
        <v>76</v>
      </c>
      <c r="I67" s="45">
        <v>46</v>
      </c>
      <c r="J67" s="45">
        <v>8</v>
      </c>
      <c r="K67" s="50">
        <v>11</v>
      </c>
      <c r="L67" s="50">
        <v>11</v>
      </c>
      <c r="M67" s="47">
        <f t="shared" si="166"/>
        <v>49</v>
      </c>
      <c r="N67" s="50">
        <v>10218</v>
      </c>
      <c r="O67" s="50">
        <v>7565.490487</v>
      </c>
      <c r="P67" s="60">
        <f t="shared" si="1"/>
        <v>0.740408151008025</v>
      </c>
      <c r="Q67" s="71" t="str">
        <f t="shared" si="167"/>
        <v>是</v>
      </c>
      <c r="R67" s="50">
        <f t="shared" si="168"/>
        <v>49</v>
      </c>
      <c r="S67" s="72">
        <f t="shared" si="169"/>
        <v>686.720966894377</v>
      </c>
      <c r="T67" s="50">
        <f t="shared" si="170"/>
        <v>17859</v>
      </c>
      <c r="U67" s="73">
        <f t="shared" si="171"/>
        <v>0.663471576350005</v>
      </c>
      <c r="V67" s="74">
        <f t="shared" si="172"/>
        <v>0.000822041283097656</v>
      </c>
      <c r="W67" s="72">
        <f t="shared" si="173"/>
        <v>117.533172671716</v>
      </c>
      <c r="X67" s="72">
        <f t="shared" si="174"/>
        <v>12.39</v>
      </c>
      <c r="Y67" s="72">
        <f t="shared" si="175"/>
        <v>57.1904546799794</v>
      </c>
      <c r="Z67" s="50">
        <f t="shared" si="176"/>
        <v>7565.490487</v>
      </c>
      <c r="AA67" s="72">
        <f t="shared" si="177"/>
        <v>26.3511824113123</v>
      </c>
      <c r="AB67" s="60">
        <f t="shared" si="178"/>
        <v>0.740408151008025</v>
      </c>
      <c r="AC67" s="72">
        <f t="shared" si="179"/>
        <v>32.5675176236504</v>
      </c>
      <c r="AD67" s="72">
        <f t="shared" si="180"/>
        <v>920.363294281035</v>
      </c>
      <c r="AE67" s="45">
        <f t="shared" si="181"/>
        <v>13</v>
      </c>
      <c r="AF67" s="50"/>
      <c r="AG67" s="50">
        <f t="shared" si="182"/>
        <v>13</v>
      </c>
      <c r="AH67" s="50">
        <f t="shared" si="183"/>
        <v>13</v>
      </c>
      <c r="AI67" s="45">
        <f t="shared" si="135"/>
        <v>910</v>
      </c>
      <c r="AJ67" s="50">
        <f t="shared" si="184"/>
        <v>9</v>
      </c>
      <c r="AK67" s="50">
        <f t="shared" si="185"/>
        <v>630</v>
      </c>
      <c r="AL67" s="50">
        <f t="shared" si="186"/>
        <v>4</v>
      </c>
      <c r="AM67" s="50">
        <f t="shared" si="187"/>
        <v>280</v>
      </c>
      <c r="AN67" s="92"/>
    </row>
    <row r="68" s="6" customFormat="1" ht="33" customHeight="1" spans="1:40">
      <c r="A68" s="42"/>
      <c r="B68" s="48" t="s">
        <v>297</v>
      </c>
      <c r="C68" s="49" t="s">
        <v>273</v>
      </c>
      <c r="D68" s="45">
        <v>77</v>
      </c>
      <c r="E68" s="46">
        <v>9.64</v>
      </c>
      <c r="F68" s="47">
        <v>18692</v>
      </c>
      <c r="G68" s="51">
        <v>76</v>
      </c>
      <c r="H68" s="47">
        <f t="shared" si="165"/>
        <v>63</v>
      </c>
      <c r="I68" s="45">
        <v>27</v>
      </c>
      <c r="J68" s="45">
        <v>26</v>
      </c>
      <c r="K68" s="50">
        <v>5</v>
      </c>
      <c r="L68" s="50">
        <v>5</v>
      </c>
      <c r="M68" s="47">
        <f t="shared" si="166"/>
        <v>13</v>
      </c>
      <c r="N68" s="50">
        <v>6122</v>
      </c>
      <c r="O68" s="50">
        <v>4782.666406</v>
      </c>
      <c r="P68" s="60">
        <f t="shared" si="1"/>
        <v>0.78122613622999</v>
      </c>
      <c r="Q68" s="71" t="str">
        <f t="shared" si="167"/>
        <v>是</v>
      </c>
      <c r="R68" s="50">
        <f t="shared" si="168"/>
        <v>13</v>
      </c>
      <c r="S68" s="72">
        <f t="shared" si="169"/>
        <v>182.191276931161</v>
      </c>
      <c r="T68" s="50">
        <f t="shared" si="170"/>
        <v>18692</v>
      </c>
      <c r="U68" s="73">
        <f t="shared" si="171"/>
        <v>0.62394419664041</v>
      </c>
      <c r="V68" s="74">
        <f t="shared" si="172"/>
        <v>0.000601482205561355</v>
      </c>
      <c r="W68" s="72">
        <f t="shared" si="173"/>
        <v>85.9982501837549</v>
      </c>
      <c r="X68" s="72">
        <f t="shared" si="174"/>
        <v>9.64</v>
      </c>
      <c r="Y68" s="72">
        <f t="shared" si="175"/>
        <v>44.4968509374497</v>
      </c>
      <c r="Z68" s="50">
        <f t="shared" si="176"/>
        <v>4782.666406</v>
      </c>
      <c r="AA68" s="72">
        <f t="shared" si="177"/>
        <v>16.6583931462898</v>
      </c>
      <c r="AB68" s="60">
        <f t="shared" si="178"/>
        <v>0.78122613622999</v>
      </c>
      <c r="AC68" s="72">
        <f t="shared" si="179"/>
        <v>34.3629333700443</v>
      </c>
      <c r="AD68" s="72">
        <f t="shared" si="180"/>
        <v>363.7077045687</v>
      </c>
      <c r="AE68" s="45">
        <f t="shared" si="181"/>
        <v>5</v>
      </c>
      <c r="AF68" s="50"/>
      <c r="AG68" s="50">
        <f t="shared" si="182"/>
        <v>5</v>
      </c>
      <c r="AH68" s="50">
        <f t="shared" si="183"/>
        <v>5</v>
      </c>
      <c r="AI68" s="45">
        <f t="shared" si="135"/>
        <v>350</v>
      </c>
      <c r="AJ68" s="50">
        <f t="shared" si="184"/>
        <v>4</v>
      </c>
      <c r="AK68" s="50">
        <f t="shared" si="185"/>
        <v>280</v>
      </c>
      <c r="AL68" s="50">
        <f t="shared" si="186"/>
        <v>1</v>
      </c>
      <c r="AM68" s="50">
        <f t="shared" si="187"/>
        <v>70</v>
      </c>
      <c r="AN68" s="92"/>
    </row>
    <row r="69" s="6" customFormat="1" ht="33" customHeight="1" spans="1:40">
      <c r="A69" s="42"/>
      <c r="B69" s="48" t="s">
        <v>298</v>
      </c>
      <c r="C69" s="49" t="s">
        <v>273</v>
      </c>
      <c r="D69" s="45">
        <v>129</v>
      </c>
      <c r="E69" s="46">
        <v>13.14</v>
      </c>
      <c r="F69" s="47">
        <v>17860</v>
      </c>
      <c r="G69" s="51">
        <v>129</v>
      </c>
      <c r="H69" s="47">
        <f t="shared" si="165"/>
        <v>79</v>
      </c>
      <c r="I69" s="45">
        <v>47</v>
      </c>
      <c r="J69" s="45">
        <v>10</v>
      </c>
      <c r="K69" s="50">
        <v>10</v>
      </c>
      <c r="L69" s="50">
        <v>12</v>
      </c>
      <c r="M69" s="47">
        <f t="shared" si="166"/>
        <v>50</v>
      </c>
      <c r="N69" s="50">
        <v>9701.88</v>
      </c>
      <c r="O69" s="50">
        <v>7286.03893</v>
      </c>
      <c r="P69" s="60">
        <f t="shared" si="1"/>
        <v>0.750992480838765</v>
      </c>
      <c r="Q69" s="71" t="str">
        <f t="shared" si="167"/>
        <v>是</v>
      </c>
      <c r="R69" s="50">
        <f t="shared" si="168"/>
        <v>50</v>
      </c>
      <c r="S69" s="72">
        <f t="shared" si="169"/>
        <v>700.735680504467</v>
      </c>
      <c r="T69" s="50">
        <f t="shared" si="170"/>
        <v>17860</v>
      </c>
      <c r="U69" s="73">
        <f t="shared" si="171"/>
        <v>0.663424124513619</v>
      </c>
      <c r="V69" s="74">
        <f t="shared" si="172"/>
        <v>0.000871739299610895</v>
      </c>
      <c r="W69" s="72">
        <f t="shared" si="173"/>
        <v>124.638856627491</v>
      </c>
      <c r="X69" s="72">
        <f t="shared" si="174"/>
        <v>13.14</v>
      </c>
      <c r="Y69" s="72">
        <f t="shared" si="175"/>
        <v>60.6523466097603</v>
      </c>
      <c r="Z69" s="50">
        <f t="shared" si="176"/>
        <v>7286.03893</v>
      </c>
      <c r="AA69" s="72">
        <f t="shared" si="177"/>
        <v>25.3778312497074</v>
      </c>
      <c r="AB69" s="60">
        <f t="shared" si="178"/>
        <v>0.750992480838765</v>
      </c>
      <c r="AC69" s="72">
        <f t="shared" si="179"/>
        <v>33.0330788790578</v>
      </c>
      <c r="AD69" s="72">
        <f t="shared" si="180"/>
        <v>944.437793870483</v>
      </c>
      <c r="AE69" s="45">
        <f t="shared" si="181"/>
        <v>13</v>
      </c>
      <c r="AF69" s="50"/>
      <c r="AG69" s="50">
        <f t="shared" si="182"/>
        <v>13</v>
      </c>
      <c r="AH69" s="50">
        <f t="shared" si="183"/>
        <v>13</v>
      </c>
      <c r="AI69" s="45">
        <f t="shared" si="135"/>
        <v>910</v>
      </c>
      <c r="AJ69" s="50">
        <f t="shared" si="184"/>
        <v>9</v>
      </c>
      <c r="AK69" s="50">
        <f t="shared" si="185"/>
        <v>630</v>
      </c>
      <c r="AL69" s="50">
        <f t="shared" si="186"/>
        <v>4</v>
      </c>
      <c r="AM69" s="50">
        <f t="shared" si="187"/>
        <v>280</v>
      </c>
      <c r="AN69" s="92"/>
    </row>
    <row r="70" s="6" customFormat="1" ht="33" customHeight="1" spans="1:40">
      <c r="A70" s="42"/>
      <c r="B70" s="48" t="s">
        <v>299</v>
      </c>
      <c r="C70" s="49" t="s">
        <v>273</v>
      </c>
      <c r="D70" s="45">
        <v>63</v>
      </c>
      <c r="E70" s="46">
        <v>5.44</v>
      </c>
      <c r="F70" s="47">
        <v>16997</v>
      </c>
      <c r="G70" s="51">
        <v>56</v>
      </c>
      <c r="H70" s="47">
        <f t="shared" si="165"/>
        <v>41</v>
      </c>
      <c r="I70" s="45">
        <v>26</v>
      </c>
      <c r="J70" s="45">
        <v>4</v>
      </c>
      <c r="K70" s="50">
        <v>6</v>
      </c>
      <c r="L70" s="50">
        <v>5</v>
      </c>
      <c r="M70" s="47">
        <f t="shared" si="166"/>
        <v>15</v>
      </c>
      <c r="N70" s="50">
        <v>8053.86</v>
      </c>
      <c r="O70" s="50">
        <v>5715.747551</v>
      </c>
      <c r="P70" s="60">
        <f t="shared" si="1"/>
        <v>0.709690452900845</v>
      </c>
      <c r="Q70" s="71" t="str">
        <f t="shared" si="167"/>
        <v>是</v>
      </c>
      <c r="R70" s="50">
        <f t="shared" si="168"/>
        <v>15</v>
      </c>
      <c r="S70" s="72">
        <f t="shared" si="169"/>
        <v>210.22070415134</v>
      </c>
      <c r="T70" s="50">
        <f t="shared" si="170"/>
        <v>16997</v>
      </c>
      <c r="U70" s="73">
        <f t="shared" si="171"/>
        <v>0.704375059314795</v>
      </c>
      <c r="V70" s="74">
        <f t="shared" si="172"/>
        <v>0.000383180032267249</v>
      </c>
      <c r="W70" s="72">
        <f t="shared" si="173"/>
        <v>54.7860135772158</v>
      </c>
      <c r="X70" s="72">
        <f t="shared" si="174"/>
        <v>5.44</v>
      </c>
      <c r="Y70" s="72">
        <f t="shared" si="175"/>
        <v>25.110256130677</v>
      </c>
      <c r="Z70" s="50">
        <f t="shared" si="176"/>
        <v>5715.747551</v>
      </c>
      <c r="AA70" s="72">
        <f t="shared" si="177"/>
        <v>19.908386190191</v>
      </c>
      <c r="AB70" s="60">
        <f t="shared" si="178"/>
        <v>0.709690452900845</v>
      </c>
      <c r="AC70" s="72">
        <f t="shared" si="179"/>
        <v>31.2163720789916</v>
      </c>
      <c r="AD70" s="72">
        <f t="shared" si="180"/>
        <v>341.241732128415</v>
      </c>
      <c r="AE70" s="45">
        <f t="shared" si="181"/>
        <v>5</v>
      </c>
      <c r="AF70" s="50"/>
      <c r="AG70" s="50">
        <f t="shared" si="182"/>
        <v>5</v>
      </c>
      <c r="AH70" s="50">
        <f t="shared" si="183"/>
        <v>5</v>
      </c>
      <c r="AI70" s="45">
        <f t="shared" si="135"/>
        <v>350</v>
      </c>
      <c r="AJ70" s="50">
        <f t="shared" si="184"/>
        <v>4</v>
      </c>
      <c r="AK70" s="50">
        <f t="shared" si="185"/>
        <v>280</v>
      </c>
      <c r="AL70" s="50">
        <f t="shared" si="186"/>
        <v>1</v>
      </c>
      <c r="AM70" s="50">
        <f t="shared" si="187"/>
        <v>70</v>
      </c>
      <c r="AN70" s="92"/>
    </row>
    <row r="71" s="6" customFormat="1" ht="33" customHeight="1" spans="1:40">
      <c r="A71" s="42"/>
      <c r="B71" s="48" t="s">
        <v>300</v>
      </c>
      <c r="C71" s="49" t="s">
        <v>242</v>
      </c>
      <c r="D71" s="45">
        <v>77</v>
      </c>
      <c r="E71" s="46">
        <v>10.57</v>
      </c>
      <c r="F71" s="47">
        <v>20381</v>
      </c>
      <c r="G71" s="51">
        <v>67</v>
      </c>
      <c r="H71" s="47">
        <f t="shared" si="165"/>
        <v>61</v>
      </c>
      <c r="I71" s="45">
        <v>47</v>
      </c>
      <c r="J71" s="45">
        <v>5</v>
      </c>
      <c r="K71" s="50">
        <v>5</v>
      </c>
      <c r="L71" s="50">
        <v>4</v>
      </c>
      <c r="M71" s="61">
        <f t="shared" si="166"/>
        <v>6</v>
      </c>
      <c r="N71" s="50">
        <v>9507.09</v>
      </c>
      <c r="O71" s="50">
        <v>7263.423987</v>
      </c>
      <c r="P71" s="60">
        <f t="shared" si="1"/>
        <v>0.764000760169516</v>
      </c>
      <c r="Q71" s="71" t="str">
        <f t="shared" si="167"/>
        <v>是</v>
      </c>
      <c r="R71" s="50">
        <f t="shared" si="168"/>
        <v>6</v>
      </c>
      <c r="S71" s="72">
        <f t="shared" si="169"/>
        <v>84.088281660536</v>
      </c>
      <c r="T71" s="50">
        <f t="shared" si="170"/>
        <v>20381</v>
      </c>
      <c r="U71" s="73">
        <f t="shared" si="171"/>
        <v>0.543798044984341</v>
      </c>
      <c r="V71" s="74">
        <f t="shared" si="172"/>
        <v>0.000574794533548448</v>
      </c>
      <c r="W71" s="72">
        <f t="shared" si="173"/>
        <v>82.182521184015</v>
      </c>
      <c r="X71" s="72">
        <f t="shared" si="174"/>
        <v>10.57</v>
      </c>
      <c r="Y71" s="72">
        <f t="shared" si="175"/>
        <v>48.7895969303779</v>
      </c>
      <c r="Z71" s="50">
        <f t="shared" si="176"/>
        <v>7263.423987</v>
      </c>
      <c r="AA71" s="72">
        <f t="shared" si="177"/>
        <v>25.2990616723431</v>
      </c>
      <c r="AB71" s="60">
        <f t="shared" si="178"/>
        <v>0.764000760169516</v>
      </c>
      <c r="AC71" s="72">
        <f t="shared" si="179"/>
        <v>33.6052597306338</v>
      </c>
      <c r="AD71" s="72">
        <f t="shared" si="180"/>
        <v>273.964721177906</v>
      </c>
      <c r="AE71" s="83">
        <f t="shared" si="181"/>
        <v>4</v>
      </c>
      <c r="AF71" s="50">
        <v>2</v>
      </c>
      <c r="AG71" s="50">
        <f t="shared" si="182"/>
        <v>6</v>
      </c>
      <c r="AH71" s="50">
        <f t="shared" si="183"/>
        <v>6</v>
      </c>
      <c r="AI71" s="45">
        <f t="shared" si="135"/>
        <v>420</v>
      </c>
      <c r="AJ71" s="50">
        <f t="shared" si="184"/>
        <v>4</v>
      </c>
      <c r="AK71" s="50">
        <f t="shared" si="185"/>
        <v>280</v>
      </c>
      <c r="AL71" s="50">
        <f t="shared" si="186"/>
        <v>2</v>
      </c>
      <c r="AM71" s="50">
        <f t="shared" si="187"/>
        <v>140</v>
      </c>
      <c r="AN71" s="92"/>
    </row>
    <row r="72" s="6" customFormat="1" ht="33" customHeight="1" spans="1:40">
      <c r="A72" s="42"/>
      <c r="B72" s="48" t="s">
        <v>301</v>
      </c>
      <c r="C72" s="49" t="s">
        <v>247</v>
      </c>
      <c r="D72" s="45">
        <v>136</v>
      </c>
      <c r="E72" s="46">
        <v>13.42</v>
      </c>
      <c r="F72" s="47">
        <v>16818</v>
      </c>
      <c r="G72" s="51">
        <v>133</v>
      </c>
      <c r="H72" s="47">
        <f t="shared" si="165"/>
        <v>85</v>
      </c>
      <c r="I72" s="45">
        <v>48</v>
      </c>
      <c r="J72" s="45">
        <v>7</v>
      </c>
      <c r="K72" s="50">
        <v>12</v>
      </c>
      <c r="L72" s="50">
        <v>18</v>
      </c>
      <c r="M72" s="47">
        <f t="shared" si="166"/>
        <v>48</v>
      </c>
      <c r="N72" s="50">
        <v>29969.12</v>
      </c>
      <c r="O72" s="50">
        <v>22568.308534</v>
      </c>
      <c r="P72" s="60">
        <f t="shared" si="1"/>
        <v>0.753052092754142</v>
      </c>
      <c r="Q72" s="71" t="str">
        <f t="shared" si="167"/>
        <v>是</v>
      </c>
      <c r="R72" s="50">
        <f t="shared" si="168"/>
        <v>48</v>
      </c>
      <c r="S72" s="72">
        <f t="shared" si="169"/>
        <v>672.706253284288</v>
      </c>
      <c r="T72" s="50">
        <f t="shared" si="170"/>
        <v>16818</v>
      </c>
      <c r="U72" s="73">
        <f t="shared" si="171"/>
        <v>0.712868938027902</v>
      </c>
      <c r="V72" s="74">
        <f t="shared" si="172"/>
        <v>0.000956670114833444</v>
      </c>
      <c r="W72" s="72">
        <f t="shared" si="173"/>
        <v>136.782027993637</v>
      </c>
      <c r="X72" s="72">
        <f t="shared" si="174"/>
        <v>13.42</v>
      </c>
      <c r="Y72" s="72">
        <f t="shared" si="175"/>
        <v>61.9447862635451</v>
      </c>
      <c r="Z72" s="50">
        <f t="shared" si="176"/>
        <v>22568.308534</v>
      </c>
      <c r="AA72" s="72">
        <f t="shared" si="177"/>
        <v>78.6071459499027</v>
      </c>
      <c r="AB72" s="60">
        <f t="shared" si="178"/>
        <v>0.753052092754142</v>
      </c>
      <c r="AC72" s="72">
        <f t="shared" si="179"/>
        <v>33.1236727592853</v>
      </c>
      <c r="AD72" s="72">
        <f t="shared" si="180"/>
        <v>983.163886250658</v>
      </c>
      <c r="AE72" s="45">
        <f t="shared" si="181"/>
        <v>14</v>
      </c>
      <c r="AF72" s="50"/>
      <c r="AG72" s="50">
        <f t="shared" si="182"/>
        <v>14</v>
      </c>
      <c r="AH72" s="50">
        <f t="shared" si="183"/>
        <v>14</v>
      </c>
      <c r="AI72" s="45">
        <f t="shared" si="135"/>
        <v>980</v>
      </c>
      <c r="AJ72" s="50">
        <f t="shared" si="184"/>
        <v>10</v>
      </c>
      <c r="AK72" s="50">
        <f t="shared" si="185"/>
        <v>700</v>
      </c>
      <c r="AL72" s="50">
        <f t="shared" si="186"/>
        <v>4</v>
      </c>
      <c r="AM72" s="50">
        <f t="shared" si="187"/>
        <v>280</v>
      </c>
      <c r="AN72" s="92"/>
    </row>
    <row r="73" s="6" customFormat="1" ht="33" customHeight="1" spans="1:40">
      <c r="A73" s="44"/>
      <c r="B73" s="48" t="s">
        <v>302</v>
      </c>
      <c r="C73" s="49" t="s">
        <v>242</v>
      </c>
      <c r="D73" s="45">
        <v>168</v>
      </c>
      <c r="E73" s="46">
        <v>19.32</v>
      </c>
      <c r="F73" s="47">
        <v>19467</v>
      </c>
      <c r="G73" s="51">
        <v>163</v>
      </c>
      <c r="H73" s="47">
        <f t="shared" si="165"/>
        <v>92</v>
      </c>
      <c r="I73" s="45">
        <v>47</v>
      </c>
      <c r="J73" s="45">
        <v>12</v>
      </c>
      <c r="K73" s="50">
        <v>16</v>
      </c>
      <c r="L73" s="50">
        <v>17</v>
      </c>
      <c r="M73" s="47">
        <f t="shared" si="166"/>
        <v>71</v>
      </c>
      <c r="N73" s="50">
        <v>10628.56</v>
      </c>
      <c r="O73" s="50">
        <v>7652.286989</v>
      </c>
      <c r="P73" s="60">
        <f t="shared" ref="P73:P136" si="188">O73/N73</f>
        <v>0.71997401237797</v>
      </c>
      <c r="Q73" s="71" t="str">
        <f t="shared" si="167"/>
        <v>是</v>
      </c>
      <c r="R73" s="50">
        <f t="shared" si="168"/>
        <v>71</v>
      </c>
      <c r="S73" s="72">
        <f t="shared" si="169"/>
        <v>995.044666316343</v>
      </c>
      <c r="T73" s="50">
        <f t="shared" si="170"/>
        <v>19467</v>
      </c>
      <c r="U73" s="73">
        <f t="shared" si="171"/>
        <v>0.587169023441207</v>
      </c>
      <c r="V73" s="74">
        <f t="shared" si="172"/>
        <v>0.00113441055328841</v>
      </c>
      <c r="W73" s="72">
        <f t="shared" si="173"/>
        <v>162.194860746944</v>
      </c>
      <c r="X73" s="72">
        <f t="shared" si="174"/>
        <v>19.32</v>
      </c>
      <c r="Y73" s="72">
        <f t="shared" si="175"/>
        <v>89.1783361111544</v>
      </c>
      <c r="Z73" s="50">
        <f t="shared" si="176"/>
        <v>7652.286989</v>
      </c>
      <c r="AA73" s="72">
        <f t="shared" si="177"/>
        <v>26.6535012709812</v>
      </c>
      <c r="AB73" s="60">
        <f t="shared" si="178"/>
        <v>0.71997401237797</v>
      </c>
      <c r="AC73" s="72">
        <f t="shared" si="179"/>
        <v>31.6687036802161</v>
      </c>
      <c r="AD73" s="72">
        <f t="shared" si="180"/>
        <v>1304.74006812564</v>
      </c>
      <c r="AE73" s="45">
        <f t="shared" si="181"/>
        <v>19</v>
      </c>
      <c r="AF73" s="50"/>
      <c r="AG73" s="50">
        <f t="shared" si="182"/>
        <v>19</v>
      </c>
      <c r="AH73" s="50">
        <f t="shared" si="183"/>
        <v>19</v>
      </c>
      <c r="AI73" s="45">
        <f t="shared" si="135"/>
        <v>1330</v>
      </c>
      <c r="AJ73" s="50">
        <f t="shared" si="184"/>
        <v>14</v>
      </c>
      <c r="AK73" s="50">
        <f t="shared" si="185"/>
        <v>980</v>
      </c>
      <c r="AL73" s="50">
        <f t="shared" si="186"/>
        <v>5</v>
      </c>
      <c r="AM73" s="50">
        <f t="shared" si="187"/>
        <v>350</v>
      </c>
      <c r="AN73" s="92"/>
    </row>
    <row r="74" s="5" customFormat="1" ht="33" customHeight="1" spans="1:40">
      <c r="A74" s="40" t="s">
        <v>303</v>
      </c>
      <c r="B74" s="40" t="s">
        <v>241</v>
      </c>
      <c r="C74" s="40"/>
      <c r="D74" s="39">
        <f t="shared" ref="D74:O74" si="189">SUM(D75:D87)</f>
        <v>1218</v>
      </c>
      <c r="E74" s="41">
        <f t="shared" si="189"/>
        <v>211.3</v>
      </c>
      <c r="F74" s="37"/>
      <c r="G74" s="37">
        <f t="shared" si="189"/>
        <v>980</v>
      </c>
      <c r="H74" s="37">
        <f t="shared" si="189"/>
        <v>786</v>
      </c>
      <c r="I74" s="37">
        <f t="shared" si="189"/>
        <v>439</v>
      </c>
      <c r="J74" s="37">
        <f t="shared" si="189"/>
        <v>117</v>
      </c>
      <c r="K74" s="37">
        <f t="shared" si="189"/>
        <v>120</v>
      </c>
      <c r="L74" s="37">
        <f t="shared" si="189"/>
        <v>123</v>
      </c>
      <c r="M74" s="37">
        <f t="shared" si="189"/>
        <v>194</v>
      </c>
      <c r="N74" s="37">
        <f t="shared" si="189"/>
        <v>230941.65</v>
      </c>
      <c r="O74" s="37">
        <f t="shared" si="189"/>
        <v>173812.6716</v>
      </c>
      <c r="P74" s="59">
        <f t="shared" si="188"/>
        <v>0.752625919144511</v>
      </c>
      <c r="Q74" s="69" t="s">
        <v>239</v>
      </c>
      <c r="R74" s="37">
        <f t="shared" ref="R74:AH74" si="190">SUM(R75:R87)</f>
        <v>201</v>
      </c>
      <c r="S74" s="41">
        <f t="shared" si="190"/>
        <v>2816.95743562796</v>
      </c>
      <c r="T74" s="69" t="s">
        <v>239</v>
      </c>
      <c r="U74" s="69" t="s">
        <v>239</v>
      </c>
      <c r="V74" s="70">
        <f t="shared" si="190"/>
        <v>0.0112131705419</v>
      </c>
      <c r="W74" s="41">
        <f t="shared" si="190"/>
        <v>1603.22788720814</v>
      </c>
      <c r="X74" s="37">
        <f t="shared" si="190"/>
        <v>181.16</v>
      </c>
      <c r="Y74" s="41">
        <f t="shared" si="190"/>
        <v>836.208455998795</v>
      </c>
      <c r="Z74" s="37">
        <f t="shared" si="190"/>
        <v>156262.683205</v>
      </c>
      <c r="AA74" s="41">
        <f t="shared" si="190"/>
        <v>544.274885586286</v>
      </c>
      <c r="AB74" s="41">
        <f t="shared" si="190"/>
        <v>8.36353554133806</v>
      </c>
      <c r="AC74" s="41">
        <f t="shared" si="190"/>
        <v>367.877623669761</v>
      </c>
      <c r="AD74" s="41">
        <f t="shared" si="190"/>
        <v>6168.54628809094</v>
      </c>
      <c r="AE74" s="37">
        <f t="shared" si="190"/>
        <v>88</v>
      </c>
      <c r="AF74" s="37">
        <f t="shared" si="190"/>
        <v>1</v>
      </c>
      <c r="AG74" s="37">
        <f t="shared" si="190"/>
        <v>89</v>
      </c>
      <c r="AH74" s="37">
        <f t="shared" si="190"/>
        <v>89</v>
      </c>
      <c r="AI74" s="39">
        <f t="shared" si="135"/>
        <v>6230</v>
      </c>
      <c r="AJ74" s="37">
        <f t="shared" ref="AJ74:AM74" si="191">SUM(AJ75:AJ87)</f>
        <v>63</v>
      </c>
      <c r="AK74" s="37">
        <f t="shared" si="191"/>
        <v>4410</v>
      </c>
      <c r="AL74" s="37">
        <f t="shared" si="191"/>
        <v>26</v>
      </c>
      <c r="AM74" s="37">
        <f t="shared" si="191"/>
        <v>1820</v>
      </c>
      <c r="AN74" s="90"/>
    </row>
    <row r="75" s="6" customFormat="1" ht="33" customHeight="1" spans="1:40">
      <c r="A75" s="49" t="s">
        <v>303</v>
      </c>
      <c r="B75" s="48" t="s">
        <v>304</v>
      </c>
      <c r="C75" s="49" t="s">
        <v>242</v>
      </c>
      <c r="D75" s="45">
        <v>88</v>
      </c>
      <c r="E75" s="46">
        <v>14.24</v>
      </c>
      <c r="F75" s="47">
        <v>22853</v>
      </c>
      <c r="G75" s="45">
        <v>81</v>
      </c>
      <c r="H75" s="47">
        <f t="shared" ref="H75:H78" si="192">SUM(I75:L75)</f>
        <v>48</v>
      </c>
      <c r="I75" s="45">
        <v>21</v>
      </c>
      <c r="J75" s="45">
        <v>6</v>
      </c>
      <c r="K75" s="50">
        <v>10</v>
      </c>
      <c r="L75" s="50">
        <v>11</v>
      </c>
      <c r="M75" s="47">
        <f t="shared" ref="M75:M87" si="193">G75-H75</f>
        <v>33</v>
      </c>
      <c r="N75" s="50">
        <v>11096</v>
      </c>
      <c r="O75" s="50">
        <v>8421.73504</v>
      </c>
      <c r="P75" s="60">
        <f t="shared" si="188"/>
        <v>0.7589883777938</v>
      </c>
      <c r="Q75" s="71" t="str">
        <f t="shared" ref="Q75:Q81" si="194">IF(M75&gt;0,"是","否")</f>
        <v>是</v>
      </c>
      <c r="R75" s="50">
        <f t="shared" ref="R75:R87" si="195">IF(Q75="是",M75,0)</f>
        <v>33</v>
      </c>
      <c r="S75" s="72">
        <f t="shared" ref="S75:S87" si="196">R75/$R$9*60%*1270*70</f>
        <v>462.485549132948</v>
      </c>
      <c r="T75" s="50">
        <f t="shared" ref="T75:T87" si="197">IF(Q75="是",F75,0)</f>
        <v>22853</v>
      </c>
      <c r="U75" s="73">
        <f t="shared" ref="U75:U87" si="198">IF(Q75="是",($T$14-T75)/($T$14-$T$139),"—")</f>
        <v>0.42649710543798</v>
      </c>
      <c r="V75" s="74">
        <f t="shared" ref="V75:V87" si="199">IF(Q75="是",X75*U75/10000,"")</f>
        <v>0.000607331878143684</v>
      </c>
      <c r="W75" s="72">
        <f t="shared" ref="W75:W87" si="200">IF(Q75="是",V75/$V$9*0.2*1270*70,0)</f>
        <v>86.8346200739642</v>
      </c>
      <c r="X75" s="72">
        <f t="shared" ref="X75:X87" si="201">IF(Q75="是",E75,0)</f>
        <v>14.24</v>
      </c>
      <c r="Y75" s="72">
        <f t="shared" ref="Y75:Y87" si="202">X75/$X$9*0.1*1270*70</f>
        <v>65.7297881067722</v>
      </c>
      <c r="Z75" s="50">
        <f t="shared" ref="Z75:Z87" si="203">IF(Q75="是",O75,0)</f>
        <v>8421.73504</v>
      </c>
      <c r="AA75" s="72">
        <f t="shared" ref="AA75:AA87" si="204">Z75/$Z$9*6%*1270*70</f>
        <v>29.333547724383</v>
      </c>
      <c r="AB75" s="60">
        <f t="shared" ref="AB75:AB87" si="205">IF(Q75="是",P75,0)</f>
        <v>0.7589883777938</v>
      </c>
      <c r="AC75" s="72">
        <f t="shared" ref="AC75:AC87" si="206">AB75/$AB$9*4%*1270*70</f>
        <v>33.3847855892627</v>
      </c>
      <c r="AD75" s="72">
        <f t="shared" ref="AD75:AD87" si="207">S75+W75+Y75+AA75+AC75</f>
        <v>677.76829062733</v>
      </c>
      <c r="AE75" s="45">
        <f t="shared" ref="AE75:AE78" si="208">ROUND(AD75/70,0)</f>
        <v>10</v>
      </c>
      <c r="AF75" s="50"/>
      <c r="AG75" s="50">
        <f t="shared" ref="AG75:AG87" si="209">AE75+AF75</f>
        <v>10</v>
      </c>
      <c r="AH75" s="50">
        <f t="shared" ref="AH75:AH87" si="210">AG75</f>
        <v>10</v>
      </c>
      <c r="AI75" s="45">
        <f t="shared" si="135"/>
        <v>700</v>
      </c>
      <c r="AJ75" s="50">
        <f t="shared" ref="AJ75:AJ86" si="211">ROUND(AH75/88900*64400,0)</f>
        <v>7</v>
      </c>
      <c r="AK75" s="50">
        <f t="shared" ref="AK75:AK87" si="212">AJ75*70</f>
        <v>490</v>
      </c>
      <c r="AL75" s="50">
        <f t="shared" ref="AL75:AL86" si="213">ROUND(AH75/88900*24500,0)</f>
        <v>3</v>
      </c>
      <c r="AM75" s="50">
        <f t="shared" ref="AM75:AM87" si="214">AL75*70</f>
        <v>210</v>
      </c>
      <c r="AN75" s="92"/>
    </row>
    <row r="76" s="6" customFormat="1" ht="33" customHeight="1" spans="1:40">
      <c r="A76" s="49"/>
      <c r="B76" s="48" t="s">
        <v>305</v>
      </c>
      <c r="C76" s="49" t="s">
        <v>242</v>
      </c>
      <c r="D76" s="45">
        <v>79</v>
      </c>
      <c r="E76" s="46">
        <v>9.62</v>
      </c>
      <c r="F76" s="47">
        <v>24758</v>
      </c>
      <c r="G76" s="45">
        <v>66</v>
      </c>
      <c r="H76" s="47">
        <f t="shared" si="192"/>
        <v>59</v>
      </c>
      <c r="I76" s="45">
        <v>41</v>
      </c>
      <c r="J76" s="45">
        <v>5</v>
      </c>
      <c r="K76" s="50">
        <v>7</v>
      </c>
      <c r="L76" s="50">
        <v>6</v>
      </c>
      <c r="M76" s="47">
        <f t="shared" si="193"/>
        <v>7</v>
      </c>
      <c r="N76" s="50">
        <v>7046.95</v>
      </c>
      <c r="O76" s="50">
        <v>5343.886032</v>
      </c>
      <c r="P76" s="60">
        <f t="shared" si="188"/>
        <v>0.758326088875329</v>
      </c>
      <c r="Q76" s="71" t="str">
        <f t="shared" si="194"/>
        <v>是</v>
      </c>
      <c r="R76" s="50">
        <f t="shared" si="195"/>
        <v>7</v>
      </c>
      <c r="S76" s="72">
        <f t="shared" si="196"/>
        <v>98.1029952706253</v>
      </c>
      <c r="T76" s="50">
        <f t="shared" si="197"/>
        <v>24758</v>
      </c>
      <c r="U76" s="73">
        <f t="shared" si="198"/>
        <v>0.336101357122521</v>
      </c>
      <c r="V76" s="74">
        <f t="shared" si="199"/>
        <v>0.000323329505551865</v>
      </c>
      <c r="W76" s="72">
        <f t="shared" si="200"/>
        <v>46.2287519948962</v>
      </c>
      <c r="X76" s="72">
        <f t="shared" si="201"/>
        <v>9.62</v>
      </c>
      <c r="Y76" s="72">
        <f t="shared" si="202"/>
        <v>44.4045338193222</v>
      </c>
      <c r="Z76" s="50">
        <f t="shared" si="203"/>
        <v>5343.886032</v>
      </c>
      <c r="AA76" s="72">
        <f t="shared" si="204"/>
        <v>18.613164058096</v>
      </c>
      <c r="AB76" s="60">
        <f t="shared" si="205"/>
        <v>0.758326088875329</v>
      </c>
      <c r="AC76" s="72">
        <f t="shared" si="206"/>
        <v>33.355654216256</v>
      </c>
      <c r="AD76" s="72">
        <f t="shared" si="207"/>
        <v>240.705099359196</v>
      </c>
      <c r="AE76" s="45">
        <f t="shared" si="208"/>
        <v>3</v>
      </c>
      <c r="AF76" s="50"/>
      <c r="AG76" s="50">
        <f t="shared" si="209"/>
        <v>3</v>
      </c>
      <c r="AH76" s="50">
        <f t="shared" si="210"/>
        <v>3</v>
      </c>
      <c r="AI76" s="45">
        <f t="shared" si="135"/>
        <v>210</v>
      </c>
      <c r="AJ76" s="50">
        <f t="shared" si="211"/>
        <v>2</v>
      </c>
      <c r="AK76" s="50">
        <f t="shared" si="212"/>
        <v>140</v>
      </c>
      <c r="AL76" s="50">
        <f t="shared" si="213"/>
        <v>1</v>
      </c>
      <c r="AM76" s="50">
        <f t="shared" si="214"/>
        <v>70</v>
      </c>
      <c r="AN76" s="92"/>
    </row>
    <row r="77" s="6" customFormat="1" ht="33" customHeight="1" spans="1:40">
      <c r="A77" s="49"/>
      <c r="B77" s="48" t="s">
        <v>306</v>
      </c>
      <c r="C77" s="49" t="s">
        <v>242</v>
      </c>
      <c r="D77" s="45">
        <v>55</v>
      </c>
      <c r="E77" s="46">
        <v>8.66</v>
      </c>
      <c r="F77" s="47">
        <v>25042</v>
      </c>
      <c r="G77" s="45">
        <v>45</v>
      </c>
      <c r="H77" s="47">
        <f t="shared" si="192"/>
        <v>39</v>
      </c>
      <c r="I77" s="45">
        <v>22</v>
      </c>
      <c r="J77" s="45">
        <v>7</v>
      </c>
      <c r="K77" s="50">
        <v>4</v>
      </c>
      <c r="L77" s="50">
        <v>6</v>
      </c>
      <c r="M77" s="61">
        <f t="shared" si="193"/>
        <v>6</v>
      </c>
      <c r="N77" s="50">
        <v>5854</v>
      </c>
      <c r="O77" s="50">
        <v>4480.342609</v>
      </c>
      <c r="P77" s="60">
        <f t="shared" si="188"/>
        <v>0.765347217116502</v>
      </c>
      <c r="Q77" s="71" t="str">
        <f t="shared" si="194"/>
        <v>是</v>
      </c>
      <c r="R77" s="50">
        <f t="shared" si="195"/>
        <v>6</v>
      </c>
      <c r="S77" s="72">
        <f t="shared" si="196"/>
        <v>84.088281660536</v>
      </c>
      <c r="T77" s="50">
        <f t="shared" si="197"/>
        <v>25042</v>
      </c>
      <c r="U77" s="73">
        <f t="shared" si="198"/>
        <v>0.322625035588877</v>
      </c>
      <c r="V77" s="74">
        <f t="shared" si="199"/>
        <v>0.000279393280819968</v>
      </c>
      <c r="W77" s="72">
        <f t="shared" si="200"/>
        <v>39.9468729772168</v>
      </c>
      <c r="X77" s="72">
        <f t="shared" si="201"/>
        <v>8.66</v>
      </c>
      <c r="Y77" s="72">
        <f t="shared" si="202"/>
        <v>39.9733121492027</v>
      </c>
      <c r="Z77" s="50">
        <f t="shared" si="203"/>
        <v>4480.342609</v>
      </c>
      <c r="AA77" s="72">
        <f t="shared" si="204"/>
        <v>15.6053762221767</v>
      </c>
      <c r="AB77" s="60">
        <f t="shared" si="205"/>
        <v>0.765347217116502</v>
      </c>
      <c r="AC77" s="72">
        <f t="shared" si="206"/>
        <v>33.6644848489563</v>
      </c>
      <c r="AD77" s="72">
        <f t="shared" si="207"/>
        <v>213.278327858089</v>
      </c>
      <c r="AE77" s="83">
        <f t="shared" si="208"/>
        <v>3</v>
      </c>
      <c r="AF77" s="50">
        <v>3</v>
      </c>
      <c r="AG77" s="50">
        <f t="shared" si="209"/>
        <v>6</v>
      </c>
      <c r="AH77" s="50">
        <f t="shared" si="210"/>
        <v>6</v>
      </c>
      <c r="AI77" s="45">
        <f t="shared" si="135"/>
        <v>420</v>
      </c>
      <c r="AJ77" s="50">
        <f t="shared" si="211"/>
        <v>4</v>
      </c>
      <c r="AK77" s="50">
        <f t="shared" si="212"/>
        <v>280</v>
      </c>
      <c r="AL77" s="50">
        <f t="shared" si="213"/>
        <v>2</v>
      </c>
      <c r="AM77" s="50">
        <f t="shared" si="214"/>
        <v>140</v>
      </c>
      <c r="AN77" s="92"/>
    </row>
    <row r="78" s="6" customFormat="1" ht="33" customHeight="1" spans="1:40">
      <c r="A78" s="49"/>
      <c r="B78" s="48" t="s">
        <v>307</v>
      </c>
      <c r="C78" s="49" t="s">
        <v>242</v>
      </c>
      <c r="D78" s="45">
        <v>135</v>
      </c>
      <c r="E78" s="46">
        <v>22.8</v>
      </c>
      <c r="F78" s="47">
        <v>22049</v>
      </c>
      <c r="G78" s="45">
        <v>95</v>
      </c>
      <c r="H78" s="47">
        <f t="shared" si="192"/>
        <v>73</v>
      </c>
      <c r="I78" s="45">
        <v>27</v>
      </c>
      <c r="J78" s="45">
        <v>18</v>
      </c>
      <c r="K78" s="50">
        <v>15</v>
      </c>
      <c r="L78" s="50">
        <v>13</v>
      </c>
      <c r="M78" s="47">
        <f t="shared" si="193"/>
        <v>22</v>
      </c>
      <c r="N78" s="50">
        <v>11215</v>
      </c>
      <c r="O78" s="50">
        <v>8468.824307</v>
      </c>
      <c r="P78" s="60">
        <f t="shared" si="188"/>
        <v>0.755133687650468</v>
      </c>
      <c r="Q78" s="71" t="str">
        <f t="shared" si="194"/>
        <v>是</v>
      </c>
      <c r="R78" s="50">
        <f t="shared" si="195"/>
        <v>22</v>
      </c>
      <c r="S78" s="72">
        <f t="shared" si="196"/>
        <v>308.323699421965</v>
      </c>
      <c r="T78" s="50">
        <f t="shared" si="197"/>
        <v>22049</v>
      </c>
      <c r="U78" s="73">
        <f t="shared" si="198"/>
        <v>0.464648381892379</v>
      </c>
      <c r="V78" s="74">
        <f t="shared" si="199"/>
        <v>0.00105939831071462</v>
      </c>
      <c r="W78" s="72">
        <f t="shared" si="200"/>
        <v>151.469819267646</v>
      </c>
      <c r="X78" s="72">
        <f t="shared" si="201"/>
        <v>22.8</v>
      </c>
      <c r="Y78" s="72">
        <f t="shared" si="202"/>
        <v>105.241514665337</v>
      </c>
      <c r="Z78" s="50">
        <f t="shared" si="203"/>
        <v>8468.824307</v>
      </c>
      <c r="AA78" s="72">
        <f t="shared" si="204"/>
        <v>29.4975632454473</v>
      </c>
      <c r="AB78" s="60">
        <f t="shared" si="205"/>
        <v>0.755133687650468</v>
      </c>
      <c r="AC78" s="72">
        <f t="shared" si="206"/>
        <v>33.215233580677</v>
      </c>
      <c r="AD78" s="72">
        <f t="shared" si="207"/>
        <v>627.747830181073</v>
      </c>
      <c r="AE78" s="45">
        <f t="shared" si="208"/>
        <v>9</v>
      </c>
      <c r="AF78" s="50"/>
      <c r="AG78" s="50">
        <f t="shared" si="209"/>
        <v>9</v>
      </c>
      <c r="AH78" s="50">
        <f t="shared" si="210"/>
        <v>9</v>
      </c>
      <c r="AI78" s="45">
        <f t="shared" si="135"/>
        <v>630</v>
      </c>
      <c r="AJ78" s="50">
        <f t="shared" si="211"/>
        <v>7</v>
      </c>
      <c r="AK78" s="50">
        <f t="shared" si="212"/>
        <v>490</v>
      </c>
      <c r="AL78" s="50">
        <f t="shared" si="213"/>
        <v>2</v>
      </c>
      <c r="AM78" s="50">
        <f t="shared" si="214"/>
        <v>140</v>
      </c>
      <c r="AN78" s="92"/>
    </row>
    <row r="79" s="7" customFormat="1" ht="33" customHeight="1" spans="1:40">
      <c r="A79" s="49"/>
      <c r="B79" s="48" t="s">
        <v>308</v>
      </c>
      <c r="C79" s="49" t="s">
        <v>252</v>
      </c>
      <c r="D79" s="45">
        <v>80</v>
      </c>
      <c r="E79" s="46">
        <v>7.88</v>
      </c>
      <c r="F79" s="47">
        <v>14487</v>
      </c>
      <c r="G79" s="45">
        <v>64</v>
      </c>
      <c r="H79" s="45">
        <v>64</v>
      </c>
      <c r="I79" s="45">
        <v>59</v>
      </c>
      <c r="J79" s="45">
        <v>13</v>
      </c>
      <c r="K79" s="50">
        <v>5</v>
      </c>
      <c r="L79" s="50">
        <v>0</v>
      </c>
      <c r="M79" s="47">
        <f t="shared" si="193"/>
        <v>0</v>
      </c>
      <c r="N79" s="50">
        <v>15381</v>
      </c>
      <c r="O79" s="50">
        <v>11625.662544</v>
      </c>
      <c r="P79" s="60">
        <f t="shared" si="188"/>
        <v>0.755845689096938</v>
      </c>
      <c r="Q79" s="71" t="str">
        <f t="shared" si="194"/>
        <v>否</v>
      </c>
      <c r="R79" s="50">
        <f t="shared" si="195"/>
        <v>0</v>
      </c>
      <c r="S79" s="72">
        <f t="shared" si="196"/>
        <v>0</v>
      </c>
      <c r="T79" s="50">
        <f t="shared" si="197"/>
        <v>0</v>
      </c>
      <c r="U79" s="73" t="str">
        <f t="shared" si="198"/>
        <v>—</v>
      </c>
      <c r="V79" s="74" t="str">
        <f t="shared" si="199"/>
        <v/>
      </c>
      <c r="W79" s="72">
        <f t="shared" si="200"/>
        <v>0</v>
      </c>
      <c r="X79" s="72">
        <f t="shared" si="201"/>
        <v>0</v>
      </c>
      <c r="Y79" s="72">
        <f t="shared" si="202"/>
        <v>0</v>
      </c>
      <c r="Z79" s="50">
        <f t="shared" si="203"/>
        <v>0</v>
      </c>
      <c r="AA79" s="72">
        <f t="shared" si="204"/>
        <v>0</v>
      </c>
      <c r="AB79" s="60">
        <f t="shared" si="205"/>
        <v>0</v>
      </c>
      <c r="AC79" s="72">
        <f t="shared" si="206"/>
        <v>0</v>
      </c>
      <c r="AD79" s="72">
        <f t="shared" si="207"/>
        <v>0</v>
      </c>
      <c r="AE79" s="45"/>
      <c r="AF79" s="50"/>
      <c r="AG79" s="50">
        <f t="shared" si="209"/>
        <v>0</v>
      </c>
      <c r="AH79" s="50">
        <f t="shared" si="210"/>
        <v>0</v>
      </c>
      <c r="AI79" s="45"/>
      <c r="AJ79" s="50">
        <f t="shared" si="211"/>
        <v>0</v>
      </c>
      <c r="AK79" s="50">
        <f t="shared" si="212"/>
        <v>0</v>
      </c>
      <c r="AL79" s="50">
        <f t="shared" si="213"/>
        <v>0</v>
      </c>
      <c r="AM79" s="50">
        <f t="shared" si="214"/>
        <v>0</v>
      </c>
      <c r="AN79" s="92"/>
    </row>
    <row r="80" s="6" customFormat="1" ht="33" customHeight="1" spans="1:40">
      <c r="A80" s="49"/>
      <c r="B80" s="48" t="s">
        <v>86</v>
      </c>
      <c r="C80" s="49" t="s">
        <v>242</v>
      </c>
      <c r="D80" s="45">
        <v>142</v>
      </c>
      <c r="E80" s="46">
        <v>23.84</v>
      </c>
      <c r="F80" s="47">
        <v>22986</v>
      </c>
      <c r="G80" s="45">
        <v>127</v>
      </c>
      <c r="H80" s="47">
        <f t="shared" ref="H80:H87" si="215">SUM(I80:L80)</f>
        <v>80</v>
      </c>
      <c r="I80" s="45">
        <v>41</v>
      </c>
      <c r="J80" s="45">
        <v>11</v>
      </c>
      <c r="K80" s="50">
        <v>14</v>
      </c>
      <c r="L80" s="50">
        <v>14</v>
      </c>
      <c r="M80" s="47">
        <f t="shared" si="193"/>
        <v>47</v>
      </c>
      <c r="N80" s="50">
        <v>10954</v>
      </c>
      <c r="O80" s="50">
        <v>8218.793733</v>
      </c>
      <c r="P80" s="60">
        <f t="shared" si="188"/>
        <v>0.750300687693993</v>
      </c>
      <c r="Q80" s="71" t="str">
        <f t="shared" si="194"/>
        <v>是</v>
      </c>
      <c r="R80" s="50">
        <f t="shared" si="195"/>
        <v>47</v>
      </c>
      <c r="S80" s="72">
        <f t="shared" si="196"/>
        <v>658.691539674199</v>
      </c>
      <c r="T80" s="50">
        <f t="shared" si="197"/>
        <v>22986</v>
      </c>
      <c r="U80" s="73">
        <f t="shared" si="198"/>
        <v>0.420186011198633</v>
      </c>
      <c r="V80" s="74">
        <f t="shared" si="199"/>
        <v>0.00100172345069754</v>
      </c>
      <c r="W80" s="72">
        <f t="shared" si="200"/>
        <v>143.223628449028</v>
      </c>
      <c r="X80" s="72">
        <f t="shared" si="201"/>
        <v>23.84</v>
      </c>
      <c r="Y80" s="72">
        <f t="shared" si="202"/>
        <v>110.042004807967</v>
      </c>
      <c r="Z80" s="50">
        <f t="shared" si="203"/>
        <v>8218.793733</v>
      </c>
      <c r="AA80" s="72">
        <f t="shared" si="204"/>
        <v>28.6266876194452</v>
      </c>
      <c r="AB80" s="60">
        <f t="shared" si="205"/>
        <v>0.750300687693993</v>
      </c>
      <c r="AC80" s="72">
        <f t="shared" si="206"/>
        <v>33.0026497361538</v>
      </c>
      <c r="AD80" s="72">
        <f t="shared" si="207"/>
        <v>973.586510286793</v>
      </c>
      <c r="AE80" s="45">
        <f t="shared" ref="AE80:AE87" si="216">ROUND(AD80/70,0)</f>
        <v>14</v>
      </c>
      <c r="AF80" s="50"/>
      <c r="AG80" s="50">
        <f t="shared" si="209"/>
        <v>14</v>
      </c>
      <c r="AH80" s="50">
        <f t="shared" si="210"/>
        <v>14</v>
      </c>
      <c r="AI80" s="45">
        <f t="shared" ref="AI80:AI104" si="217">AH80*70</f>
        <v>980</v>
      </c>
      <c r="AJ80" s="50">
        <f t="shared" si="211"/>
        <v>10</v>
      </c>
      <c r="AK80" s="50">
        <f t="shared" si="212"/>
        <v>700</v>
      </c>
      <c r="AL80" s="50">
        <f t="shared" si="213"/>
        <v>4</v>
      </c>
      <c r="AM80" s="50">
        <f t="shared" si="214"/>
        <v>280</v>
      </c>
      <c r="AN80" s="92"/>
    </row>
    <row r="81" s="6" customFormat="1" ht="33" customHeight="1" spans="1:40">
      <c r="A81" s="49"/>
      <c r="B81" s="48" t="s">
        <v>167</v>
      </c>
      <c r="C81" s="49" t="s">
        <v>273</v>
      </c>
      <c r="D81" s="45">
        <v>115</v>
      </c>
      <c r="E81" s="46">
        <v>14.22</v>
      </c>
      <c r="F81" s="47">
        <v>20696</v>
      </c>
      <c r="G81" s="45">
        <v>97</v>
      </c>
      <c r="H81" s="47">
        <f t="shared" si="215"/>
        <v>77</v>
      </c>
      <c r="I81" s="45">
        <v>52</v>
      </c>
      <c r="J81" s="45">
        <v>6</v>
      </c>
      <c r="K81" s="50">
        <v>9</v>
      </c>
      <c r="L81" s="50">
        <v>10</v>
      </c>
      <c r="M81" s="47">
        <f t="shared" si="193"/>
        <v>20</v>
      </c>
      <c r="N81" s="50">
        <v>8099</v>
      </c>
      <c r="O81" s="50">
        <v>6139.681016</v>
      </c>
      <c r="P81" s="60">
        <f t="shared" si="188"/>
        <v>0.758078900605013</v>
      </c>
      <c r="Q81" s="71" t="str">
        <f t="shared" si="194"/>
        <v>是</v>
      </c>
      <c r="R81" s="50">
        <f t="shared" si="195"/>
        <v>20</v>
      </c>
      <c r="S81" s="72">
        <f t="shared" si="196"/>
        <v>280.294272201787</v>
      </c>
      <c r="T81" s="50">
        <f t="shared" si="197"/>
        <v>20696</v>
      </c>
      <c r="U81" s="73">
        <f t="shared" si="198"/>
        <v>0.528850716522729</v>
      </c>
      <c r="V81" s="74">
        <f t="shared" si="199"/>
        <v>0.000752025718895321</v>
      </c>
      <c r="W81" s="72">
        <f t="shared" si="200"/>
        <v>107.522542346568</v>
      </c>
      <c r="X81" s="72">
        <f t="shared" si="201"/>
        <v>14.22</v>
      </c>
      <c r="Y81" s="72">
        <f t="shared" si="202"/>
        <v>65.6374709886447</v>
      </c>
      <c r="Z81" s="50">
        <f t="shared" si="203"/>
        <v>6139.681016</v>
      </c>
      <c r="AA81" s="72">
        <f t="shared" si="204"/>
        <v>21.38497889567</v>
      </c>
      <c r="AB81" s="60">
        <f t="shared" si="205"/>
        <v>0.758078900605013</v>
      </c>
      <c r="AC81" s="72">
        <f t="shared" si="206"/>
        <v>33.3447814181393</v>
      </c>
      <c r="AD81" s="72">
        <f t="shared" si="207"/>
        <v>508.184045850809</v>
      </c>
      <c r="AE81" s="45">
        <f t="shared" si="216"/>
        <v>7</v>
      </c>
      <c r="AF81" s="50"/>
      <c r="AG81" s="50">
        <f t="shared" si="209"/>
        <v>7</v>
      </c>
      <c r="AH81" s="50">
        <f t="shared" si="210"/>
        <v>7</v>
      </c>
      <c r="AI81" s="45">
        <f t="shared" si="217"/>
        <v>490</v>
      </c>
      <c r="AJ81" s="50">
        <f t="shared" si="211"/>
        <v>5</v>
      </c>
      <c r="AK81" s="50">
        <f t="shared" si="212"/>
        <v>350</v>
      </c>
      <c r="AL81" s="50">
        <f t="shared" si="213"/>
        <v>2</v>
      </c>
      <c r="AM81" s="50">
        <f t="shared" si="214"/>
        <v>140</v>
      </c>
      <c r="AN81" s="92"/>
    </row>
    <row r="82" s="6" customFormat="1" ht="33" customHeight="1" spans="1:40">
      <c r="A82" s="49"/>
      <c r="B82" s="48" t="s">
        <v>309</v>
      </c>
      <c r="C82" s="49" t="s">
        <v>273</v>
      </c>
      <c r="D82" s="45">
        <v>81</v>
      </c>
      <c r="E82" s="46">
        <v>22.26</v>
      </c>
      <c r="F82" s="47">
        <v>20263</v>
      </c>
      <c r="G82" s="45">
        <v>58</v>
      </c>
      <c r="H82" s="47">
        <f t="shared" si="215"/>
        <v>65</v>
      </c>
      <c r="I82" s="45">
        <v>45</v>
      </c>
      <c r="J82" s="45">
        <v>6</v>
      </c>
      <c r="K82" s="50">
        <v>6</v>
      </c>
      <c r="L82" s="50">
        <v>8</v>
      </c>
      <c r="M82" s="47">
        <f t="shared" si="193"/>
        <v>-7</v>
      </c>
      <c r="N82" s="50">
        <v>10407</v>
      </c>
      <c r="O82" s="50">
        <v>5924.325851</v>
      </c>
      <c r="P82" s="60">
        <f t="shared" si="188"/>
        <v>0.569263558278082</v>
      </c>
      <c r="Q82" s="95" t="s">
        <v>310</v>
      </c>
      <c r="R82" s="50">
        <f t="shared" si="195"/>
        <v>0</v>
      </c>
      <c r="S82" s="72">
        <f t="shared" si="196"/>
        <v>0</v>
      </c>
      <c r="T82" s="50">
        <f t="shared" si="197"/>
        <v>0</v>
      </c>
      <c r="U82" s="73" t="str">
        <f t="shared" si="198"/>
        <v>—</v>
      </c>
      <c r="V82" s="74" t="str">
        <f t="shared" si="199"/>
        <v/>
      </c>
      <c r="W82" s="72">
        <f t="shared" si="200"/>
        <v>0</v>
      </c>
      <c r="X82" s="72">
        <f t="shared" si="201"/>
        <v>0</v>
      </c>
      <c r="Y82" s="72">
        <f t="shared" si="202"/>
        <v>0</v>
      </c>
      <c r="Z82" s="50">
        <f t="shared" si="203"/>
        <v>0</v>
      </c>
      <c r="AA82" s="72">
        <f t="shared" si="204"/>
        <v>0</v>
      </c>
      <c r="AB82" s="60">
        <f t="shared" si="205"/>
        <v>0</v>
      </c>
      <c r="AC82" s="72">
        <f t="shared" si="206"/>
        <v>0</v>
      </c>
      <c r="AD82" s="72">
        <f t="shared" si="207"/>
        <v>0</v>
      </c>
      <c r="AE82" s="45">
        <f t="shared" si="216"/>
        <v>0</v>
      </c>
      <c r="AF82" s="50"/>
      <c r="AG82" s="50">
        <f t="shared" si="209"/>
        <v>0</v>
      </c>
      <c r="AH82" s="50">
        <f t="shared" si="210"/>
        <v>0</v>
      </c>
      <c r="AI82" s="45">
        <f t="shared" si="217"/>
        <v>0</v>
      </c>
      <c r="AJ82" s="50">
        <f t="shared" si="211"/>
        <v>0</v>
      </c>
      <c r="AK82" s="50">
        <f t="shared" si="212"/>
        <v>0</v>
      </c>
      <c r="AL82" s="50">
        <f t="shared" si="213"/>
        <v>0</v>
      </c>
      <c r="AM82" s="50">
        <f t="shared" si="214"/>
        <v>0</v>
      </c>
      <c r="AN82" s="92"/>
    </row>
    <row r="83" s="6" customFormat="1" ht="33" customHeight="1" spans="1:40">
      <c r="A83" s="49"/>
      <c r="B83" s="48" t="s">
        <v>311</v>
      </c>
      <c r="C83" s="49" t="s">
        <v>247</v>
      </c>
      <c r="D83" s="45">
        <v>139</v>
      </c>
      <c r="E83" s="46">
        <v>26.73</v>
      </c>
      <c r="F83" s="47">
        <v>14289</v>
      </c>
      <c r="G83" s="45">
        <v>107</v>
      </c>
      <c r="H83" s="47">
        <f t="shared" si="215"/>
        <v>71</v>
      </c>
      <c r="I83" s="45">
        <v>24</v>
      </c>
      <c r="J83" s="45">
        <v>10</v>
      </c>
      <c r="K83" s="50">
        <v>18</v>
      </c>
      <c r="L83" s="50">
        <v>19</v>
      </c>
      <c r="M83" s="47">
        <f t="shared" si="193"/>
        <v>36</v>
      </c>
      <c r="N83" s="50">
        <v>39188</v>
      </c>
      <c r="O83" s="50">
        <v>29023.320323</v>
      </c>
      <c r="P83" s="60">
        <f t="shared" si="188"/>
        <v>0.740617544222721</v>
      </c>
      <c r="Q83" s="71" t="str">
        <f t="shared" ref="Q83:Q87" si="218">IF(M83&gt;0,"是","否")</f>
        <v>是</v>
      </c>
      <c r="R83" s="50">
        <f t="shared" si="195"/>
        <v>36</v>
      </c>
      <c r="S83" s="72">
        <f t="shared" si="196"/>
        <v>504.529689963216</v>
      </c>
      <c r="T83" s="50">
        <f t="shared" si="197"/>
        <v>14289</v>
      </c>
      <c r="U83" s="73">
        <f t="shared" si="198"/>
        <v>0.832874632248268</v>
      </c>
      <c r="V83" s="74">
        <f t="shared" si="199"/>
        <v>0.00222627389199962</v>
      </c>
      <c r="W83" s="72">
        <f t="shared" si="200"/>
        <v>318.306439278718</v>
      </c>
      <c r="X83" s="72">
        <f t="shared" si="201"/>
        <v>26.73</v>
      </c>
      <c r="Y83" s="72">
        <f t="shared" si="202"/>
        <v>123.381828377389</v>
      </c>
      <c r="Z83" s="50">
        <f t="shared" si="203"/>
        <v>29023.320323</v>
      </c>
      <c r="AA83" s="72">
        <f t="shared" si="204"/>
        <v>101.090446062618</v>
      </c>
      <c r="AB83" s="60">
        <f t="shared" si="205"/>
        <v>0.740617544222721</v>
      </c>
      <c r="AC83" s="72">
        <f t="shared" si="206"/>
        <v>32.5767279722947</v>
      </c>
      <c r="AD83" s="72">
        <f t="shared" si="207"/>
        <v>1079.88513165424</v>
      </c>
      <c r="AE83" s="45">
        <f t="shared" si="216"/>
        <v>15</v>
      </c>
      <c r="AF83" s="50"/>
      <c r="AG83" s="50">
        <f t="shared" si="209"/>
        <v>15</v>
      </c>
      <c r="AH83" s="50">
        <f t="shared" si="210"/>
        <v>15</v>
      </c>
      <c r="AI83" s="45">
        <f t="shared" si="217"/>
        <v>1050</v>
      </c>
      <c r="AJ83" s="50">
        <f t="shared" si="211"/>
        <v>11</v>
      </c>
      <c r="AK83" s="50">
        <f t="shared" si="212"/>
        <v>770</v>
      </c>
      <c r="AL83" s="50">
        <f t="shared" si="213"/>
        <v>4</v>
      </c>
      <c r="AM83" s="50">
        <f t="shared" si="214"/>
        <v>280</v>
      </c>
      <c r="AN83" s="92"/>
    </row>
    <row r="84" s="6" customFormat="1" ht="33" customHeight="1" spans="1:40">
      <c r="A84" s="49"/>
      <c r="B84" s="48" t="s">
        <v>312</v>
      </c>
      <c r="C84" s="49" t="s">
        <v>247</v>
      </c>
      <c r="D84" s="45">
        <v>92</v>
      </c>
      <c r="E84" s="46">
        <v>20.35</v>
      </c>
      <c r="F84" s="47">
        <v>14303</v>
      </c>
      <c r="G84" s="45">
        <v>83</v>
      </c>
      <c r="H84" s="47">
        <f t="shared" si="215"/>
        <v>77</v>
      </c>
      <c r="I84" s="45">
        <v>44</v>
      </c>
      <c r="J84" s="45">
        <v>15</v>
      </c>
      <c r="K84" s="50">
        <v>9</v>
      </c>
      <c r="L84" s="50">
        <v>9</v>
      </c>
      <c r="M84" s="61">
        <f t="shared" si="193"/>
        <v>6</v>
      </c>
      <c r="N84" s="50">
        <v>32224.7</v>
      </c>
      <c r="O84" s="50">
        <v>24664.87665</v>
      </c>
      <c r="P84" s="60">
        <f t="shared" si="188"/>
        <v>0.765402832299447</v>
      </c>
      <c r="Q84" s="71" t="str">
        <f t="shared" si="218"/>
        <v>是</v>
      </c>
      <c r="R84" s="50">
        <f t="shared" si="195"/>
        <v>6</v>
      </c>
      <c r="S84" s="72">
        <f t="shared" si="196"/>
        <v>84.088281660536</v>
      </c>
      <c r="T84" s="50">
        <f t="shared" si="197"/>
        <v>14303</v>
      </c>
      <c r="U84" s="73">
        <f t="shared" si="198"/>
        <v>0.832210306538863</v>
      </c>
      <c r="V84" s="74">
        <f t="shared" si="199"/>
        <v>0.00169354797380659</v>
      </c>
      <c r="W84" s="72">
        <f t="shared" si="200"/>
        <v>242.13877152639</v>
      </c>
      <c r="X84" s="72">
        <f t="shared" si="201"/>
        <v>20.35</v>
      </c>
      <c r="Y84" s="72">
        <f t="shared" si="202"/>
        <v>93.9326676947201</v>
      </c>
      <c r="Z84" s="50">
        <f t="shared" si="203"/>
        <v>24664.87665</v>
      </c>
      <c r="AA84" s="72">
        <f t="shared" si="204"/>
        <v>85.9096531643906</v>
      </c>
      <c r="AB84" s="60">
        <f t="shared" si="205"/>
        <v>0.765402832299447</v>
      </c>
      <c r="AC84" s="72">
        <f t="shared" si="206"/>
        <v>33.6669311327368</v>
      </c>
      <c r="AD84" s="72">
        <f t="shared" si="207"/>
        <v>539.736305178773</v>
      </c>
      <c r="AE84" s="83">
        <f t="shared" si="216"/>
        <v>8</v>
      </c>
      <c r="AF84" s="50">
        <v>-2</v>
      </c>
      <c r="AG84" s="50">
        <f t="shared" si="209"/>
        <v>6</v>
      </c>
      <c r="AH84" s="50">
        <f t="shared" si="210"/>
        <v>6</v>
      </c>
      <c r="AI84" s="45">
        <f t="shared" si="217"/>
        <v>420</v>
      </c>
      <c r="AJ84" s="50">
        <f t="shared" si="211"/>
        <v>4</v>
      </c>
      <c r="AK84" s="50">
        <f t="shared" si="212"/>
        <v>280</v>
      </c>
      <c r="AL84" s="50">
        <f t="shared" si="213"/>
        <v>2</v>
      </c>
      <c r="AM84" s="50">
        <f t="shared" si="214"/>
        <v>140</v>
      </c>
      <c r="AN84" s="92"/>
    </row>
    <row r="85" s="6" customFormat="1" ht="33" customHeight="1" spans="1:40">
      <c r="A85" s="49"/>
      <c r="B85" s="48" t="s">
        <v>313</v>
      </c>
      <c r="C85" s="49" t="s">
        <v>247</v>
      </c>
      <c r="D85" s="45">
        <v>94</v>
      </c>
      <c r="E85" s="46">
        <v>22.01</v>
      </c>
      <c r="F85" s="47">
        <v>14466</v>
      </c>
      <c r="G85" s="45">
        <v>79</v>
      </c>
      <c r="H85" s="47">
        <f t="shared" si="215"/>
        <v>63</v>
      </c>
      <c r="I85" s="45">
        <v>30</v>
      </c>
      <c r="J85" s="45">
        <v>10</v>
      </c>
      <c r="K85" s="50">
        <v>11</v>
      </c>
      <c r="L85" s="50">
        <v>12</v>
      </c>
      <c r="M85" s="47">
        <f t="shared" si="193"/>
        <v>16</v>
      </c>
      <c r="N85" s="50">
        <v>44202</v>
      </c>
      <c r="O85" s="50">
        <v>34618.707818</v>
      </c>
      <c r="P85" s="60">
        <f t="shared" si="188"/>
        <v>0.783193245056785</v>
      </c>
      <c r="Q85" s="71" t="str">
        <f t="shared" si="218"/>
        <v>是</v>
      </c>
      <c r="R85" s="50">
        <f t="shared" si="195"/>
        <v>16</v>
      </c>
      <c r="S85" s="72">
        <f t="shared" si="196"/>
        <v>224.235417761429</v>
      </c>
      <c r="T85" s="50">
        <f t="shared" si="197"/>
        <v>14466</v>
      </c>
      <c r="U85" s="73">
        <f t="shared" si="198"/>
        <v>0.824475657207934</v>
      </c>
      <c r="V85" s="74">
        <f t="shared" si="199"/>
        <v>0.00181467092151466</v>
      </c>
      <c r="W85" s="72">
        <f t="shared" si="200"/>
        <v>259.456593173784</v>
      </c>
      <c r="X85" s="72">
        <f t="shared" si="201"/>
        <v>22.01</v>
      </c>
      <c r="Y85" s="72">
        <f t="shared" si="202"/>
        <v>101.594988499302</v>
      </c>
      <c r="Z85" s="50">
        <f t="shared" si="203"/>
        <v>34618.707818</v>
      </c>
      <c r="AA85" s="72">
        <f t="shared" si="204"/>
        <v>120.579608965681</v>
      </c>
      <c r="AB85" s="60">
        <f t="shared" si="205"/>
        <v>0.783193245056785</v>
      </c>
      <c r="AC85" s="72">
        <f t="shared" si="206"/>
        <v>34.4494584188259</v>
      </c>
      <c r="AD85" s="72">
        <f t="shared" si="207"/>
        <v>740.316066819022</v>
      </c>
      <c r="AE85" s="45">
        <f t="shared" si="216"/>
        <v>11</v>
      </c>
      <c r="AF85" s="50"/>
      <c r="AG85" s="50">
        <f t="shared" si="209"/>
        <v>11</v>
      </c>
      <c r="AH85" s="50">
        <f t="shared" si="210"/>
        <v>11</v>
      </c>
      <c r="AI85" s="45">
        <f t="shared" si="217"/>
        <v>770</v>
      </c>
      <c r="AJ85" s="50">
        <f t="shared" si="211"/>
        <v>8</v>
      </c>
      <c r="AK85" s="50">
        <f t="shared" si="212"/>
        <v>560</v>
      </c>
      <c r="AL85" s="50">
        <f t="shared" si="213"/>
        <v>3</v>
      </c>
      <c r="AM85" s="50">
        <f t="shared" si="214"/>
        <v>210</v>
      </c>
      <c r="AN85" s="92"/>
    </row>
    <row r="86" s="6" customFormat="1" ht="33" customHeight="1" spans="1:40">
      <c r="A86" s="49"/>
      <c r="B86" s="48" t="s">
        <v>314</v>
      </c>
      <c r="C86" s="49" t="s">
        <v>247</v>
      </c>
      <c r="D86" s="45">
        <v>91</v>
      </c>
      <c r="E86" s="46">
        <v>15.13</v>
      </c>
      <c r="F86" s="47">
        <v>14324</v>
      </c>
      <c r="G86" s="45">
        <v>54</v>
      </c>
      <c r="H86" s="47">
        <f t="shared" si="215"/>
        <v>51</v>
      </c>
      <c r="I86" s="45">
        <v>20</v>
      </c>
      <c r="J86" s="45">
        <v>7</v>
      </c>
      <c r="K86" s="50">
        <v>12</v>
      </c>
      <c r="L86" s="50">
        <v>12</v>
      </c>
      <c r="M86" s="61">
        <f t="shared" si="193"/>
        <v>3</v>
      </c>
      <c r="N86" s="50">
        <v>29481</v>
      </c>
      <c r="O86" s="50">
        <v>22439.262948</v>
      </c>
      <c r="P86" s="60">
        <f t="shared" si="188"/>
        <v>0.761143209117737</v>
      </c>
      <c r="Q86" s="71" t="str">
        <f t="shared" si="218"/>
        <v>是</v>
      </c>
      <c r="R86" s="50">
        <f t="shared" si="195"/>
        <v>3</v>
      </c>
      <c r="S86" s="72">
        <f t="shared" si="196"/>
        <v>42.044140830268</v>
      </c>
      <c r="T86" s="50">
        <f t="shared" si="197"/>
        <v>14324</v>
      </c>
      <c r="U86" s="73">
        <f t="shared" si="198"/>
        <v>0.831213817974756</v>
      </c>
      <c r="V86" s="74">
        <f t="shared" si="199"/>
        <v>0.00125762650659581</v>
      </c>
      <c r="W86" s="72">
        <f t="shared" si="200"/>
        <v>179.811934504379</v>
      </c>
      <c r="X86" s="72">
        <f t="shared" si="201"/>
        <v>15.13</v>
      </c>
      <c r="Y86" s="72">
        <f t="shared" si="202"/>
        <v>69.8378998634454</v>
      </c>
      <c r="Z86" s="50">
        <f t="shared" si="203"/>
        <v>22439.262948</v>
      </c>
      <c r="AA86" s="72">
        <f t="shared" si="204"/>
        <v>78.1576702970149</v>
      </c>
      <c r="AB86" s="60">
        <f t="shared" si="205"/>
        <v>0.761143209117737</v>
      </c>
      <c r="AC86" s="72">
        <f t="shared" si="206"/>
        <v>33.4795677807105</v>
      </c>
      <c r="AD86" s="72">
        <f t="shared" si="207"/>
        <v>403.331213275818</v>
      </c>
      <c r="AE86" s="83">
        <f t="shared" si="216"/>
        <v>6</v>
      </c>
      <c r="AF86" s="50">
        <v>-3</v>
      </c>
      <c r="AG86" s="50">
        <f t="shared" si="209"/>
        <v>3</v>
      </c>
      <c r="AH86" s="50">
        <f t="shared" si="210"/>
        <v>3</v>
      </c>
      <c r="AI86" s="45">
        <f t="shared" si="217"/>
        <v>210</v>
      </c>
      <c r="AJ86" s="50">
        <f t="shared" si="211"/>
        <v>2</v>
      </c>
      <c r="AK86" s="50">
        <f t="shared" si="212"/>
        <v>140</v>
      </c>
      <c r="AL86" s="50">
        <f t="shared" si="213"/>
        <v>1</v>
      </c>
      <c r="AM86" s="50">
        <f t="shared" si="214"/>
        <v>70</v>
      </c>
      <c r="AN86" s="92"/>
    </row>
    <row r="87" s="6" customFormat="1" ht="33" customHeight="1" spans="1:40">
      <c r="A87" s="49"/>
      <c r="B87" s="48" t="s">
        <v>315</v>
      </c>
      <c r="C87" s="49" t="s">
        <v>242</v>
      </c>
      <c r="D87" s="45">
        <v>27</v>
      </c>
      <c r="E87" s="46">
        <v>3.56</v>
      </c>
      <c r="F87" s="47">
        <v>20129</v>
      </c>
      <c r="G87" s="45">
        <v>24</v>
      </c>
      <c r="H87" s="47">
        <f t="shared" si="215"/>
        <v>19</v>
      </c>
      <c r="I87" s="45">
        <v>13</v>
      </c>
      <c r="J87" s="45">
        <v>3</v>
      </c>
      <c r="K87" s="50">
        <v>0</v>
      </c>
      <c r="L87" s="50">
        <v>3</v>
      </c>
      <c r="M87" s="61">
        <f t="shared" si="193"/>
        <v>5</v>
      </c>
      <c r="N87" s="50">
        <v>5793</v>
      </c>
      <c r="O87" s="50">
        <v>4443.252729</v>
      </c>
      <c r="P87" s="60">
        <f t="shared" si="188"/>
        <v>0.767003750906266</v>
      </c>
      <c r="Q87" s="71" t="str">
        <f t="shared" si="218"/>
        <v>是</v>
      </c>
      <c r="R87" s="50">
        <f t="shared" si="195"/>
        <v>5</v>
      </c>
      <c r="S87" s="72">
        <f t="shared" si="196"/>
        <v>70.0735680504467</v>
      </c>
      <c r="T87" s="50">
        <f t="shared" si="197"/>
        <v>20129</v>
      </c>
      <c r="U87" s="73">
        <f t="shared" si="198"/>
        <v>0.55575590775363</v>
      </c>
      <c r="V87" s="74">
        <f t="shared" si="199"/>
        <v>0.000197849103160292</v>
      </c>
      <c r="W87" s="72">
        <f t="shared" si="200"/>
        <v>28.2879136155504</v>
      </c>
      <c r="X87" s="72">
        <f t="shared" si="201"/>
        <v>3.56</v>
      </c>
      <c r="Y87" s="72">
        <f t="shared" si="202"/>
        <v>16.432447026693</v>
      </c>
      <c r="Z87" s="50">
        <f t="shared" si="203"/>
        <v>4443.252729</v>
      </c>
      <c r="AA87" s="72">
        <f t="shared" si="204"/>
        <v>15.4761893313633</v>
      </c>
      <c r="AB87" s="60">
        <f t="shared" si="205"/>
        <v>0.767003750906266</v>
      </c>
      <c r="AC87" s="72">
        <f t="shared" si="206"/>
        <v>33.7373489757476</v>
      </c>
      <c r="AD87" s="72">
        <f t="shared" si="207"/>
        <v>164.007466999801</v>
      </c>
      <c r="AE87" s="83">
        <f t="shared" si="216"/>
        <v>2</v>
      </c>
      <c r="AF87" s="50">
        <v>3</v>
      </c>
      <c r="AG87" s="50">
        <f t="shared" si="209"/>
        <v>5</v>
      </c>
      <c r="AH87" s="50">
        <f t="shared" si="210"/>
        <v>5</v>
      </c>
      <c r="AI87" s="45">
        <f t="shared" si="217"/>
        <v>350</v>
      </c>
      <c r="AJ87" s="96">
        <v>3</v>
      </c>
      <c r="AK87" s="50">
        <f t="shared" si="212"/>
        <v>210</v>
      </c>
      <c r="AL87" s="96">
        <v>2</v>
      </c>
      <c r="AM87" s="50">
        <f t="shared" si="214"/>
        <v>140</v>
      </c>
      <c r="AN87" s="92"/>
    </row>
    <row r="88" s="6" customFormat="1" ht="33" customHeight="1" spans="1:40">
      <c r="A88" s="40" t="s">
        <v>316</v>
      </c>
      <c r="B88" s="40" t="s">
        <v>241</v>
      </c>
      <c r="C88" s="40"/>
      <c r="D88" s="39">
        <f t="shared" ref="D88:O88" si="219">SUM(D89:D96)</f>
        <v>971</v>
      </c>
      <c r="E88" s="41">
        <f t="shared" si="219"/>
        <v>200.4</v>
      </c>
      <c r="F88" s="37"/>
      <c r="G88" s="37">
        <f t="shared" si="219"/>
        <v>931</v>
      </c>
      <c r="H88" s="37">
        <f t="shared" si="219"/>
        <v>664</v>
      </c>
      <c r="I88" s="37">
        <f t="shared" si="219"/>
        <v>363</v>
      </c>
      <c r="J88" s="37">
        <f t="shared" si="219"/>
        <v>99</v>
      </c>
      <c r="K88" s="37">
        <f t="shared" si="219"/>
        <v>102</v>
      </c>
      <c r="L88" s="37">
        <f t="shared" si="219"/>
        <v>100</v>
      </c>
      <c r="M88" s="37">
        <f t="shared" si="219"/>
        <v>267</v>
      </c>
      <c r="N88" s="37">
        <f t="shared" si="219"/>
        <v>162517.19</v>
      </c>
      <c r="O88" s="37">
        <f t="shared" si="219"/>
        <v>119372.097383</v>
      </c>
      <c r="P88" s="59">
        <f t="shared" si="188"/>
        <v>0.734519821460118</v>
      </c>
      <c r="Q88" s="69" t="s">
        <v>239</v>
      </c>
      <c r="R88" s="37">
        <f t="shared" ref="R88:AH88" si="220">SUM(R89:R96)</f>
        <v>267</v>
      </c>
      <c r="S88" s="41">
        <f t="shared" si="220"/>
        <v>3741.92853389385</v>
      </c>
      <c r="T88" s="69" t="s">
        <v>239</v>
      </c>
      <c r="U88" s="69" t="s">
        <v>239</v>
      </c>
      <c r="V88" s="70">
        <f t="shared" si="220"/>
        <v>0.014296217803929</v>
      </c>
      <c r="W88" s="41">
        <f t="shared" si="220"/>
        <v>2044.03339619384</v>
      </c>
      <c r="X88" s="37">
        <f t="shared" si="220"/>
        <v>200.4</v>
      </c>
      <c r="Y88" s="41">
        <f t="shared" si="220"/>
        <v>925.01752363744</v>
      </c>
      <c r="Z88" s="37">
        <f t="shared" si="220"/>
        <v>119372.097383</v>
      </c>
      <c r="AA88" s="41">
        <f t="shared" si="220"/>
        <v>415.782151648401</v>
      </c>
      <c r="AB88" s="41">
        <f t="shared" si="220"/>
        <v>5.92947364747409</v>
      </c>
      <c r="AC88" s="41">
        <f t="shared" si="220"/>
        <v>260.813224773629</v>
      </c>
      <c r="AD88" s="41">
        <f t="shared" si="220"/>
        <v>7387.57483014716</v>
      </c>
      <c r="AE88" s="37">
        <f t="shared" si="220"/>
        <v>105</v>
      </c>
      <c r="AF88" s="37">
        <f t="shared" si="220"/>
        <v>0</v>
      </c>
      <c r="AG88" s="37">
        <f t="shared" si="220"/>
        <v>105</v>
      </c>
      <c r="AH88" s="37">
        <f t="shared" si="220"/>
        <v>105</v>
      </c>
      <c r="AI88" s="39">
        <f t="shared" si="217"/>
        <v>7350</v>
      </c>
      <c r="AJ88" s="37">
        <f t="shared" ref="AJ88:AM88" si="221">SUM(AJ89:AJ96)</f>
        <v>76</v>
      </c>
      <c r="AK88" s="37">
        <f t="shared" si="221"/>
        <v>5320</v>
      </c>
      <c r="AL88" s="37">
        <f t="shared" si="221"/>
        <v>29</v>
      </c>
      <c r="AM88" s="37">
        <f t="shared" si="221"/>
        <v>2030</v>
      </c>
      <c r="AN88" s="91"/>
    </row>
    <row r="89" s="6" customFormat="1" ht="33" customHeight="1" spans="1:40">
      <c r="A89" s="49"/>
      <c r="B89" s="48" t="s">
        <v>317</v>
      </c>
      <c r="C89" s="49" t="s">
        <v>273</v>
      </c>
      <c r="D89" s="45">
        <v>132</v>
      </c>
      <c r="E89" s="46">
        <v>18.22</v>
      </c>
      <c r="F89" s="47">
        <v>18399</v>
      </c>
      <c r="G89" s="45">
        <v>115</v>
      </c>
      <c r="H89" s="47">
        <f t="shared" ref="H89:H96" si="222">SUM(I89:L89)</f>
        <v>83</v>
      </c>
      <c r="I89" s="45">
        <v>48</v>
      </c>
      <c r="J89" s="45">
        <v>9</v>
      </c>
      <c r="K89" s="50">
        <v>13</v>
      </c>
      <c r="L89" s="50">
        <v>13</v>
      </c>
      <c r="M89" s="47">
        <f t="shared" ref="M89:M96" si="223">G89-H89</f>
        <v>32</v>
      </c>
      <c r="N89" s="50">
        <v>14092.4263</v>
      </c>
      <c r="O89" s="50">
        <v>10572.598036</v>
      </c>
      <c r="P89" s="60">
        <f t="shared" si="188"/>
        <v>0.750232629281162</v>
      </c>
      <c r="Q89" s="71" t="str">
        <f t="shared" ref="Q89:Q96" si="224">IF(M89&gt;0,"是","否")</f>
        <v>是</v>
      </c>
      <c r="R89" s="50">
        <f t="shared" ref="R89:R96" si="225">IF(Q89="是",M89,0)</f>
        <v>32</v>
      </c>
      <c r="S89" s="72">
        <f t="shared" ref="S89:S96" si="226">R89/$R$9*60%*1270*70</f>
        <v>448.470835522859</v>
      </c>
      <c r="T89" s="50">
        <f t="shared" ref="T89:T96" si="227">IF(Q89="是",F89,0)</f>
        <v>18399</v>
      </c>
      <c r="U89" s="73">
        <f t="shared" ref="U89:U96" si="228">IF(Q89="是",($T$14-T89)/($T$14-$T$139),"—")</f>
        <v>0.637847584701528</v>
      </c>
      <c r="V89" s="74">
        <f t="shared" ref="V89:V96" si="229">IF(Q89="是",X89*U89/10000,"")</f>
        <v>0.00116215829932618</v>
      </c>
      <c r="W89" s="72">
        <f t="shared" ref="W89:W96" si="230">IF(Q89="是",V89/$V$9*0.2*1270*70,0)</f>
        <v>166.162156177678</v>
      </c>
      <c r="X89" s="72">
        <f t="shared" ref="X89:X96" si="231">IF(Q89="是",E89,0)</f>
        <v>18.22</v>
      </c>
      <c r="Y89" s="72">
        <f t="shared" ref="Y89:Y96" si="232">X89/$X$9*0.1*1270*70</f>
        <v>84.1008946141425</v>
      </c>
      <c r="Z89" s="50">
        <f t="shared" ref="Z89:Z96" si="233">IF(Q89="是",O89,0)</f>
        <v>10572.598036</v>
      </c>
      <c r="AA89" s="72">
        <f t="shared" ref="AA89:AA96" si="234">Z89/$Z$9*6%*1270*70</f>
        <v>36.8251681615151</v>
      </c>
      <c r="AB89" s="60">
        <f t="shared" ref="AB89:AB96" si="235">IF(Q89="是",P89,0)</f>
        <v>0.750232629281162</v>
      </c>
      <c r="AC89" s="72">
        <f t="shared" ref="AC89:AC96" si="236">AB89/$AB$9*4%*1270*70</f>
        <v>32.9996561257292</v>
      </c>
      <c r="AD89" s="72">
        <f t="shared" ref="AD89:AD96" si="237">S89+W89+Y89+AA89+AC89</f>
        <v>768.558710601924</v>
      </c>
      <c r="AE89" s="45">
        <f t="shared" ref="AE89:AE96" si="238">ROUND(AD89/70,0)</f>
        <v>11</v>
      </c>
      <c r="AF89" s="50"/>
      <c r="AG89" s="50">
        <f t="shared" ref="AG89:AG96" si="239">AE89+AF89</f>
        <v>11</v>
      </c>
      <c r="AH89" s="50">
        <f t="shared" ref="AH89:AH96" si="240">AG89</f>
        <v>11</v>
      </c>
      <c r="AI89" s="45">
        <f t="shared" si="217"/>
        <v>770</v>
      </c>
      <c r="AJ89" s="50">
        <f t="shared" ref="AJ89:AJ96" si="241">ROUND(AH89/88900*64400,0)</f>
        <v>8</v>
      </c>
      <c r="AK89" s="50">
        <f t="shared" ref="AK89:AK96" si="242">AJ89*70</f>
        <v>560</v>
      </c>
      <c r="AL89" s="50">
        <f t="shared" ref="AL89:AL96" si="243">ROUND(AH89/88900*24500,0)</f>
        <v>3</v>
      </c>
      <c r="AM89" s="50">
        <f t="shared" ref="AM89:AM96" si="244">AL89*70</f>
        <v>210</v>
      </c>
      <c r="AN89" s="92"/>
    </row>
    <row r="90" s="6" customFormat="1" ht="33" customHeight="1" spans="1:40">
      <c r="A90" s="49"/>
      <c r="B90" s="48" t="s">
        <v>318</v>
      </c>
      <c r="C90" s="49" t="s">
        <v>273</v>
      </c>
      <c r="D90" s="45">
        <v>102</v>
      </c>
      <c r="E90" s="46">
        <v>23.49</v>
      </c>
      <c r="F90" s="47">
        <v>17655</v>
      </c>
      <c r="G90" s="45">
        <v>91</v>
      </c>
      <c r="H90" s="47">
        <f t="shared" si="222"/>
        <v>71</v>
      </c>
      <c r="I90" s="45">
        <v>41</v>
      </c>
      <c r="J90" s="45">
        <v>9</v>
      </c>
      <c r="K90" s="50">
        <v>11</v>
      </c>
      <c r="L90" s="50">
        <v>10</v>
      </c>
      <c r="M90" s="47">
        <f t="shared" si="223"/>
        <v>20</v>
      </c>
      <c r="N90" s="50">
        <v>14857.6681</v>
      </c>
      <c r="O90" s="50">
        <v>11244.628871</v>
      </c>
      <c r="P90" s="60">
        <f t="shared" si="188"/>
        <v>0.756823264277925</v>
      </c>
      <c r="Q90" s="71" t="str">
        <f t="shared" si="224"/>
        <v>是</v>
      </c>
      <c r="R90" s="50">
        <f t="shared" si="225"/>
        <v>20</v>
      </c>
      <c r="S90" s="72">
        <f t="shared" si="226"/>
        <v>280.294272201787</v>
      </c>
      <c r="T90" s="50">
        <f t="shared" si="227"/>
        <v>17655</v>
      </c>
      <c r="U90" s="73">
        <f t="shared" si="228"/>
        <v>0.673151750972763</v>
      </c>
      <c r="V90" s="74">
        <f t="shared" si="229"/>
        <v>0.00158123346303502</v>
      </c>
      <c r="W90" s="72">
        <f t="shared" si="230"/>
        <v>226.080355654245</v>
      </c>
      <c r="X90" s="72">
        <f t="shared" si="231"/>
        <v>23.49</v>
      </c>
      <c r="Y90" s="72">
        <f t="shared" si="232"/>
        <v>108.426455240736</v>
      </c>
      <c r="Z90" s="50">
        <f t="shared" si="233"/>
        <v>11244.628871</v>
      </c>
      <c r="AA90" s="72">
        <f t="shared" si="234"/>
        <v>39.1659029955012</v>
      </c>
      <c r="AB90" s="60">
        <f t="shared" si="235"/>
        <v>0.756823264277925</v>
      </c>
      <c r="AC90" s="72">
        <f t="shared" si="236"/>
        <v>33.2895511263662</v>
      </c>
      <c r="AD90" s="72">
        <f t="shared" si="237"/>
        <v>687.256537218635</v>
      </c>
      <c r="AE90" s="45">
        <f t="shared" si="238"/>
        <v>10</v>
      </c>
      <c r="AF90" s="50"/>
      <c r="AG90" s="50">
        <f t="shared" si="239"/>
        <v>10</v>
      </c>
      <c r="AH90" s="50">
        <f t="shared" si="240"/>
        <v>10</v>
      </c>
      <c r="AI90" s="45">
        <f t="shared" si="217"/>
        <v>700</v>
      </c>
      <c r="AJ90" s="50">
        <f t="shared" si="241"/>
        <v>7</v>
      </c>
      <c r="AK90" s="50">
        <f t="shared" si="242"/>
        <v>490</v>
      </c>
      <c r="AL90" s="50">
        <f t="shared" si="243"/>
        <v>3</v>
      </c>
      <c r="AM90" s="50">
        <f t="shared" si="244"/>
        <v>210</v>
      </c>
      <c r="AN90" s="92"/>
    </row>
    <row r="91" s="6" customFormat="1" ht="33" customHeight="1" spans="1:40">
      <c r="A91" s="49"/>
      <c r="B91" s="48" t="s">
        <v>319</v>
      </c>
      <c r="C91" s="49" t="s">
        <v>252</v>
      </c>
      <c r="D91" s="45">
        <v>76</v>
      </c>
      <c r="E91" s="46">
        <v>13.35</v>
      </c>
      <c r="F91" s="47">
        <v>15963</v>
      </c>
      <c r="G91" s="45">
        <v>76</v>
      </c>
      <c r="H91" s="47">
        <f t="shared" si="222"/>
        <v>63</v>
      </c>
      <c r="I91" s="45">
        <v>30</v>
      </c>
      <c r="J91" s="45">
        <v>20</v>
      </c>
      <c r="K91" s="50">
        <v>7</v>
      </c>
      <c r="L91" s="50">
        <v>6</v>
      </c>
      <c r="M91" s="47">
        <f t="shared" si="223"/>
        <v>13</v>
      </c>
      <c r="N91" s="50">
        <v>12031.5262</v>
      </c>
      <c r="O91" s="50">
        <v>9040.061693</v>
      </c>
      <c r="P91" s="60">
        <f t="shared" si="188"/>
        <v>0.75136450211944</v>
      </c>
      <c r="Q91" s="71" t="str">
        <f t="shared" si="224"/>
        <v>是</v>
      </c>
      <c r="R91" s="50">
        <f t="shared" si="225"/>
        <v>13</v>
      </c>
      <c r="S91" s="72">
        <f t="shared" si="226"/>
        <v>182.191276931161</v>
      </c>
      <c r="T91" s="50">
        <f t="shared" si="227"/>
        <v>15963</v>
      </c>
      <c r="U91" s="73">
        <f t="shared" si="228"/>
        <v>0.75344025813799</v>
      </c>
      <c r="V91" s="74">
        <f t="shared" si="229"/>
        <v>0.00100584274461422</v>
      </c>
      <c r="W91" s="72">
        <f t="shared" si="230"/>
        <v>143.812593617991</v>
      </c>
      <c r="X91" s="72">
        <f t="shared" si="231"/>
        <v>13.35</v>
      </c>
      <c r="Y91" s="72">
        <f t="shared" si="232"/>
        <v>61.6216763500989</v>
      </c>
      <c r="Z91" s="50">
        <f t="shared" si="233"/>
        <v>9040.061693</v>
      </c>
      <c r="AA91" s="72">
        <f t="shared" si="234"/>
        <v>31.4872267820696</v>
      </c>
      <c r="AB91" s="60">
        <f t="shared" si="235"/>
        <v>0.75136450211944</v>
      </c>
      <c r="AC91" s="72">
        <f t="shared" si="236"/>
        <v>33.0494425692714</v>
      </c>
      <c r="AD91" s="72">
        <f t="shared" si="237"/>
        <v>452.162216250592</v>
      </c>
      <c r="AE91" s="45">
        <f t="shared" si="238"/>
        <v>6</v>
      </c>
      <c r="AF91" s="50"/>
      <c r="AG91" s="50">
        <f t="shared" si="239"/>
        <v>6</v>
      </c>
      <c r="AH91" s="50">
        <f t="shared" si="240"/>
        <v>6</v>
      </c>
      <c r="AI91" s="45">
        <f t="shared" si="217"/>
        <v>420</v>
      </c>
      <c r="AJ91" s="50">
        <f t="shared" si="241"/>
        <v>4</v>
      </c>
      <c r="AK91" s="50">
        <f t="shared" si="242"/>
        <v>280</v>
      </c>
      <c r="AL91" s="50">
        <f t="shared" si="243"/>
        <v>2</v>
      </c>
      <c r="AM91" s="50">
        <f t="shared" si="244"/>
        <v>140</v>
      </c>
      <c r="AN91" s="92"/>
    </row>
    <row r="92" s="6" customFormat="1" ht="26" customHeight="1" spans="1:40">
      <c r="A92" s="49" t="s">
        <v>316</v>
      </c>
      <c r="B92" s="48" t="s">
        <v>320</v>
      </c>
      <c r="C92" s="49" t="s">
        <v>252</v>
      </c>
      <c r="D92" s="45">
        <v>99</v>
      </c>
      <c r="E92" s="46">
        <v>17.12</v>
      </c>
      <c r="F92" s="47">
        <v>16679</v>
      </c>
      <c r="G92" s="45">
        <v>94</v>
      </c>
      <c r="H92" s="47">
        <f t="shared" si="222"/>
        <v>74</v>
      </c>
      <c r="I92" s="45">
        <v>51</v>
      </c>
      <c r="J92" s="45">
        <v>6</v>
      </c>
      <c r="K92" s="50">
        <v>8</v>
      </c>
      <c r="L92" s="50">
        <v>9</v>
      </c>
      <c r="M92" s="47">
        <f t="shared" si="223"/>
        <v>20</v>
      </c>
      <c r="N92" s="50">
        <v>13866.8444</v>
      </c>
      <c r="O92" s="50">
        <v>10399.87356</v>
      </c>
      <c r="P92" s="60">
        <f t="shared" si="188"/>
        <v>0.749981268990081</v>
      </c>
      <c r="Q92" s="71" t="str">
        <f t="shared" si="224"/>
        <v>是</v>
      </c>
      <c r="R92" s="50">
        <f t="shared" si="225"/>
        <v>20</v>
      </c>
      <c r="S92" s="72">
        <f t="shared" si="226"/>
        <v>280.294272201787</v>
      </c>
      <c r="T92" s="50">
        <f t="shared" si="227"/>
        <v>16679</v>
      </c>
      <c r="U92" s="73">
        <f t="shared" si="228"/>
        <v>0.719464743285565</v>
      </c>
      <c r="V92" s="74">
        <f t="shared" si="229"/>
        <v>0.00123172364050489</v>
      </c>
      <c r="W92" s="72">
        <f t="shared" si="230"/>
        <v>176.108414869107</v>
      </c>
      <c r="X92" s="72">
        <f t="shared" si="231"/>
        <v>17.12</v>
      </c>
      <c r="Y92" s="72">
        <f t="shared" si="232"/>
        <v>79.0234531171306</v>
      </c>
      <c r="Z92" s="50">
        <f t="shared" si="233"/>
        <v>10399.87356</v>
      </c>
      <c r="AA92" s="72">
        <f t="shared" si="234"/>
        <v>36.2235555916764</v>
      </c>
      <c r="AB92" s="60">
        <f t="shared" si="235"/>
        <v>0.749981268990081</v>
      </c>
      <c r="AC92" s="72">
        <f t="shared" si="236"/>
        <v>32.9885998175315</v>
      </c>
      <c r="AD92" s="72">
        <f t="shared" si="237"/>
        <v>604.638295597232</v>
      </c>
      <c r="AE92" s="45">
        <f t="shared" si="238"/>
        <v>9</v>
      </c>
      <c r="AF92" s="50"/>
      <c r="AG92" s="50">
        <f t="shared" si="239"/>
        <v>9</v>
      </c>
      <c r="AH92" s="50">
        <f t="shared" si="240"/>
        <v>9</v>
      </c>
      <c r="AI92" s="45">
        <f t="shared" si="217"/>
        <v>630</v>
      </c>
      <c r="AJ92" s="50">
        <f t="shared" si="241"/>
        <v>7</v>
      </c>
      <c r="AK92" s="50">
        <f t="shared" si="242"/>
        <v>490</v>
      </c>
      <c r="AL92" s="50">
        <f t="shared" si="243"/>
        <v>2</v>
      </c>
      <c r="AM92" s="50">
        <f t="shared" si="244"/>
        <v>140</v>
      </c>
      <c r="AN92" s="92"/>
    </row>
    <row r="93" s="6" customFormat="1" ht="26" customHeight="1" spans="1:40">
      <c r="A93" s="49"/>
      <c r="B93" s="48" t="s">
        <v>321</v>
      </c>
      <c r="C93" s="49" t="s">
        <v>247</v>
      </c>
      <c r="D93" s="45">
        <v>124</v>
      </c>
      <c r="E93" s="46">
        <v>18.46</v>
      </c>
      <c r="F93" s="47">
        <v>16844</v>
      </c>
      <c r="G93" s="45">
        <v>124</v>
      </c>
      <c r="H93" s="47">
        <f t="shared" si="222"/>
        <v>83</v>
      </c>
      <c r="I93" s="45">
        <v>52</v>
      </c>
      <c r="J93" s="45">
        <v>8</v>
      </c>
      <c r="K93" s="50">
        <v>11</v>
      </c>
      <c r="L93" s="50">
        <v>12</v>
      </c>
      <c r="M93" s="47">
        <f t="shared" si="223"/>
        <v>41</v>
      </c>
      <c r="N93" s="50">
        <v>32739.1804</v>
      </c>
      <c r="O93" s="50">
        <v>24160.081873</v>
      </c>
      <c r="P93" s="60">
        <f t="shared" si="188"/>
        <v>0.737956221805724</v>
      </c>
      <c r="Q93" s="71" t="str">
        <f t="shared" si="224"/>
        <v>是</v>
      </c>
      <c r="R93" s="50">
        <f t="shared" si="225"/>
        <v>41</v>
      </c>
      <c r="S93" s="72">
        <f t="shared" si="226"/>
        <v>574.603258013663</v>
      </c>
      <c r="T93" s="50">
        <f t="shared" si="227"/>
        <v>16844</v>
      </c>
      <c r="U93" s="73">
        <f t="shared" si="228"/>
        <v>0.711635190281864</v>
      </c>
      <c r="V93" s="74">
        <f t="shared" si="229"/>
        <v>0.00131367856126032</v>
      </c>
      <c r="W93" s="72">
        <f t="shared" si="230"/>
        <v>187.826101134385</v>
      </c>
      <c r="X93" s="72">
        <f t="shared" si="231"/>
        <v>18.46</v>
      </c>
      <c r="Y93" s="72">
        <f t="shared" si="232"/>
        <v>85.2087000316724</v>
      </c>
      <c r="Z93" s="50">
        <f t="shared" si="233"/>
        <v>24160.081873</v>
      </c>
      <c r="AA93" s="72">
        <f t="shared" si="234"/>
        <v>84.1514143202784</v>
      </c>
      <c r="AB93" s="60">
        <f t="shared" si="235"/>
        <v>0.737956221805724</v>
      </c>
      <c r="AC93" s="72">
        <f t="shared" si="236"/>
        <v>32.4596673151426</v>
      </c>
      <c r="AD93" s="72">
        <f t="shared" si="237"/>
        <v>964.249140815141</v>
      </c>
      <c r="AE93" s="45">
        <f t="shared" si="238"/>
        <v>14</v>
      </c>
      <c r="AF93" s="50"/>
      <c r="AG93" s="50">
        <f t="shared" si="239"/>
        <v>14</v>
      </c>
      <c r="AH93" s="50">
        <f t="shared" si="240"/>
        <v>14</v>
      </c>
      <c r="AI93" s="45">
        <f t="shared" si="217"/>
        <v>980</v>
      </c>
      <c r="AJ93" s="50">
        <f t="shared" si="241"/>
        <v>10</v>
      </c>
      <c r="AK93" s="50">
        <f t="shared" si="242"/>
        <v>700</v>
      </c>
      <c r="AL93" s="50">
        <f t="shared" si="243"/>
        <v>4</v>
      </c>
      <c r="AM93" s="50">
        <f t="shared" si="244"/>
        <v>280</v>
      </c>
      <c r="AN93" s="92"/>
    </row>
    <row r="94" s="6" customFormat="1" ht="26" customHeight="1" spans="1:40">
      <c r="A94" s="49"/>
      <c r="B94" s="48" t="s">
        <v>322</v>
      </c>
      <c r="C94" s="49" t="s">
        <v>252</v>
      </c>
      <c r="D94" s="45">
        <v>98</v>
      </c>
      <c r="E94" s="46">
        <v>31.66</v>
      </c>
      <c r="F94" s="47">
        <v>16946</v>
      </c>
      <c r="G94" s="45">
        <v>95</v>
      </c>
      <c r="H94" s="47">
        <f t="shared" si="222"/>
        <v>68</v>
      </c>
      <c r="I94" s="45">
        <v>33</v>
      </c>
      <c r="J94" s="45">
        <v>9</v>
      </c>
      <c r="K94" s="50">
        <v>13</v>
      </c>
      <c r="L94" s="50">
        <v>13</v>
      </c>
      <c r="M94" s="47">
        <f t="shared" si="223"/>
        <v>27</v>
      </c>
      <c r="N94" s="50">
        <v>20566.3433</v>
      </c>
      <c r="O94" s="50">
        <v>14962.578099</v>
      </c>
      <c r="P94" s="60">
        <f t="shared" si="188"/>
        <v>0.727527391755636</v>
      </c>
      <c r="Q94" s="71" t="str">
        <f t="shared" si="224"/>
        <v>是</v>
      </c>
      <c r="R94" s="50">
        <f t="shared" si="225"/>
        <v>27</v>
      </c>
      <c r="S94" s="72">
        <f t="shared" si="226"/>
        <v>378.397267472412</v>
      </c>
      <c r="T94" s="50">
        <f t="shared" si="227"/>
        <v>16946</v>
      </c>
      <c r="U94" s="73">
        <f t="shared" si="228"/>
        <v>0.706795102970485</v>
      </c>
      <c r="V94" s="74">
        <f t="shared" si="229"/>
        <v>0.00223771329600456</v>
      </c>
      <c r="W94" s="72">
        <f t="shared" si="230"/>
        <v>319.942013396246</v>
      </c>
      <c r="X94" s="72">
        <f t="shared" si="231"/>
        <v>31.66</v>
      </c>
      <c r="Y94" s="72">
        <f t="shared" si="232"/>
        <v>146.137997995815</v>
      </c>
      <c r="Z94" s="50">
        <f t="shared" si="233"/>
        <v>14962.578099</v>
      </c>
      <c r="AA94" s="72">
        <f t="shared" si="234"/>
        <v>52.1158047198342</v>
      </c>
      <c r="AB94" s="60">
        <f t="shared" si="235"/>
        <v>0.727527391755636</v>
      </c>
      <c r="AC94" s="72">
        <f t="shared" si="236"/>
        <v>32.0009458572712</v>
      </c>
      <c r="AD94" s="72">
        <f t="shared" si="237"/>
        <v>928.594029441578</v>
      </c>
      <c r="AE94" s="45">
        <f t="shared" si="238"/>
        <v>13</v>
      </c>
      <c r="AF94" s="50"/>
      <c r="AG94" s="50">
        <f t="shared" si="239"/>
        <v>13</v>
      </c>
      <c r="AH94" s="50">
        <f t="shared" si="240"/>
        <v>13</v>
      </c>
      <c r="AI94" s="45">
        <f t="shared" si="217"/>
        <v>910</v>
      </c>
      <c r="AJ94" s="50">
        <f t="shared" si="241"/>
        <v>9</v>
      </c>
      <c r="AK94" s="50">
        <f t="shared" si="242"/>
        <v>630</v>
      </c>
      <c r="AL94" s="50">
        <f t="shared" si="243"/>
        <v>4</v>
      </c>
      <c r="AM94" s="50">
        <f t="shared" si="244"/>
        <v>280</v>
      </c>
      <c r="AN94" s="92"/>
    </row>
    <row r="95" s="6" customFormat="1" ht="26" customHeight="1" spans="1:40">
      <c r="A95" s="49"/>
      <c r="B95" s="48" t="s">
        <v>323</v>
      </c>
      <c r="C95" s="49" t="s">
        <v>247</v>
      </c>
      <c r="D95" s="45">
        <v>190</v>
      </c>
      <c r="E95" s="46">
        <v>51</v>
      </c>
      <c r="F95" s="47">
        <v>15827</v>
      </c>
      <c r="G95" s="45">
        <v>189</v>
      </c>
      <c r="H95" s="47">
        <f t="shared" si="222"/>
        <v>124</v>
      </c>
      <c r="I95" s="45">
        <v>64</v>
      </c>
      <c r="J95" s="45">
        <v>16</v>
      </c>
      <c r="K95" s="50">
        <v>22</v>
      </c>
      <c r="L95" s="50">
        <v>22</v>
      </c>
      <c r="M95" s="47">
        <f t="shared" si="223"/>
        <v>65</v>
      </c>
      <c r="N95" s="50">
        <v>39804.2196</v>
      </c>
      <c r="O95" s="50">
        <v>28065.913579</v>
      </c>
      <c r="P95" s="60">
        <f t="shared" si="188"/>
        <v>0.705098953353177</v>
      </c>
      <c r="Q95" s="71" t="str">
        <f t="shared" si="224"/>
        <v>是</v>
      </c>
      <c r="R95" s="50">
        <f t="shared" si="225"/>
        <v>65</v>
      </c>
      <c r="S95" s="72">
        <f t="shared" si="226"/>
        <v>910.956384655807</v>
      </c>
      <c r="T95" s="50">
        <f t="shared" si="227"/>
        <v>15827</v>
      </c>
      <c r="U95" s="73">
        <f t="shared" si="228"/>
        <v>0.759893707886495</v>
      </c>
      <c r="V95" s="74">
        <f t="shared" si="229"/>
        <v>0.00387545791022113</v>
      </c>
      <c r="W95" s="72">
        <f t="shared" si="230"/>
        <v>554.102176021584</v>
      </c>
      <c r="X95" s="72">
        <f t="shared" si="231"/>
        <v>51</v>
      </c>
      <c r="Y95" s="72">
        <f t="shared" si="232"/>
        <v>235.408651225097</v>
      </c>
      <c r="Z95" s="50">
        <f t="shared" si="233"/>
        <v>28065.913579</v>
      </c>
      <c r="AA95" s="72">
        <f t="shared" si="234"/>
        <v>97.7557250955744</v>
      </c>
      <c r="AB95" s="60">
        <f t="shared" si="235"/>
        <v>0.705098953353177</v>
      </c>
      <c r="AC95" s="72">
        <f t="shared" si="236"/>
        <v>31.0144108468872</v>
      </c>
      <c r="AD95" s="72">
        <f t="shared" si="237"/>
        <v>1829.23734784495</v>
      </c>
      <c r="AE95" s="45">
        <f t="shared" si="238"/>
        <v>26</v>
      </c>
      <c r="AF95" s="50"/>
      <c r="AG95" s="50">
        <f t="shared" si="239"/>
        <v>26</v>
      </c>
      <c r="AH95" s="50">
        <f t="shared" si="240"/>
        <v>26</v>
      </c>
      <c r="AI95" s="45">
        <f t="shared" si="217"/>
        <v>1820</v>
      </c>
      <c r="AJ95" s="50">
        <f t="shared" si="241"/>
        <v>19</v>
      </c>
      <c r="AK95" s="50">
        <f t="shared" si="242"/>
        <v>1330</v>
      </c>
      <c r="AL95" s="50">
        <f t="shared" si="243"/>
        <v>7</v>
      </c>
      <c r="AM95" s="50">
        <f t="shared" si="244"/>
        <v>490</v>
      </c>
      <c r="AN95" s="92"/>
    </row>
    <row r="96" s="6" customFormat="1" ht="26" customHeight="1" spans="1:40">
      <c r="A96" s="49"/>
      <c r="B96" s="48" t="s">
        <v>324</v>
      </c>
      <c r="C96" s="49" t="s">
        <v>252</v>
      </c>
      <c r="D96" s="45">
        <v>150</v>
      </c>
      <c r="E96" s="46">
        <v>27.1</v>
      </c>
      <c r="F96" s="47">
        <v>17156</v>
      </c>
      <c r="G96" s="45">
        <v>147</v>
      </c>
      <c r="H96" s="47">
        <f t="shared" si="222"/>
        <v>98</v>
      </c>
      <c r="I96" s="45">
        <v>44</v>
      </c>
      <c r="J96" s="45">
        <v>22</v>
      </c>
      <c r="K96" s="50">
        <v>17</v>
      </c>
      <c r="L96" s="50">
        <v>15</v>
      </c>
      <c r="M96" s="47">
        <f t="shared" si="223"/>
        <v>49</v>
      </c>
      <c r="N96" s="50">
        <v>14558.9817</v>
      </c>
      <c r="O96" s="50">
        <v>10926.361672</v>
      </c>
      <c r="P96" s="60">
        <f t="shared" si="188"/>
        <v>0.750489415890948</v>
      </c>
      <c r="Q96" s="71" t="str">
        <f t="shared" si="224"/>
        <v>是</v>
      </c>
      <c r="R96" s="50">
        <f t="shared" si="225"/>
        <v>49</v>
      </c>
      <c r="S96" s="72">
        <f t="shared" si="226"/>
        <v>686.720966894377</v>
      </c>
      <c r="T96" s="50">
        <f t="shared" si="227"/>
        <v>17156</v>
      </c>
      <c r="U96" s="73">
        <f t="shared" si="228"/>
        <v>0.696830217329411</v>
      </c>
      <c r="V96" s="74">
        <f t="shared" si="229"/>
        <v>0.0018884098889627</v>
      </c>
      <c r="W96" s="72">
        <f t="shared" si="230"/>
        <v>269.999585322604</v>
      </c>
      <c r="X96" s="72">
        <f t="shared" si="231"/>
        <v>27.1</v>
      </c>
      <c r="Y96" s="72">
        <f t="shared" si="232"/>
        <v>125.089695062748</v>
      </c>
      <c r="Z96" s="50">
        <f t="shared" si="233"/>
        <v>10926.361672</v>
      </c>
      <c r="AA96" s="72">
        <f t="shared" si="234"/>
        <v>38.0573539819512</v>
      </c>
      <c r="AB96" s="60">
        <f t="shared" si="235"/>
        <v>0.750489415890948</v>
      </c>
      <c r="AC96" s="72">
        <f t="shared" si="236"/>
        <v>33.0109511154296</v>
      </c>
      <c r="AD96" s="72">
        <f t="shared" si="237"/>
        <v>1152.87855237711</v>
      </c>
      <c r="AE96" s="45">
        <f t="shared" si="238"/>
        <v>16</v>
      </c>
      <c r="AF96" s="50"/>
      <c r="AG96" s="50">
        <f t="shared" si="239"/>
        <v>16</v>
      </c>
      <c r="AH96" s="50">
        <f t="shared" si="240"/>
        <v>16</v>
      </c>
      <c r="AI96" s="45">
        <f t="shared" si="217"/>
        <v>1120</v>
      </c>
      <c r="AJ96" s="50">
        <f t="shared" si="241"/>
        <v>12</v>
      </c>
      <c r="AK96" s="50">
        <f t="shared" si="242"/>
        <v>840</v>
      </c>
      <c r="AL96" s="50">
        <f t="shared" si="243"/>
        <v>4</v>
      </c>
      <c r="AM96" s="50">
        <f t="shared" si="244"/>
        <v>280</v>
      </c>
      <c r="AN96" s="92"/>
    </row>
    <row r="97" s="6" customFormat="1" ht="26" customHeight="1" spans="1:40">
      <c r="A97" s="40" t="s">
        <v>325</v>
      </c>
      <c r="B97" s="40" t="s">
        <v>241</v>
      </c>
      <c r="C97" s="40"/>
      <c r="D97" s="39">
        <f t="shared" ref="D97:O97" si="245">SUM(D98:D107)</f>
        <v>1009</v>
      </c>
      <c r="E97" s="41">
        <f t="shared" si="245"/>
        <v>130.5</v>
      </c>
      <c r="F97" s="37"/>
      <c r="G97" s="37">
        <f t="shared" si="245"/>
        <v>988</v>
      </c>
      <c r="H97" s="37">
        <f t="shared" si="245"/>
        <v>670</v>
      </c>
      <c r="I97" s="37">
        <f t="shared" si="245"/>
        <v>413</v>
      </c>
      <c r="J97" s="37">
        <f t="shared" si="245"/>
        <v>83</v>
      </c>
      <c r="K97" s="37">
        <f t="shared" si="245"/>
        <v>85</v>
      </c>
      <c r="L97" s="37">
        <f t="shared" si="245"/>
        <v>90</v>
      </c>
      <c r="M97" s="37">
        <f t="shared" si="245"/>
        <v>318</v>
      </c>
      <c r="N97" s="37">
        <f t="shared" si="245"/>
        <v>160983.17</v>
      </c>
      <c r="O97" s="37">
        <f t="shared" si="245"/>
        <v>108241.530692</v>
      </c>
      <c r="P97" s="59">
        <f t="shared" si="188"/>
        <v>0.67237793051286</v>
      </c>
      <c r="Q97" s="69" t="s">
        <v>239</v>
      </c>
      <c r="R97" s="37">
        <f t="shared" ref="R97:AH97" si="246">SUM(R98:R107)</f>
        <v>318</v>
      </c>
      <c r="S97" s="41">
        <f t="shared" si="246"/>
        <v>4456.67892800841</v>
      </c>
      <c r="T97" s="69" t="s">
        <v>239</v>
      </c>
      <c r="U97" s="69" t="s">
        <v>239</v>
      </c>
      <c r="V97" s="70">
        <f t="shared" si="246"/>
        <v>0.00828305499667837</v>
      </c>
      <c r="W97" s="41">
        <f t="shared" si="246"/>
        <v>1184.288129065</v>
      </c>
      <c r="X97" s="37">
        <f t="shared" si="246"/>
        <v>118.2</v>
      </c>
      <c r="Y97" s="41">
        <f t="shared" si="246"/>
        <v>545.59416813346</v>
      </c>
      <c r="Z97" s="37">
        <f t="shared" si="246"/>
        <v>94760.682977</v>
      </c>
      <c r="AA97" s="41">
        <f t="shared" si="246"/>
        <v>330.058711571738</v>
      </c>
      <c r="AB97" s="41">
        <f t="shared" si="246"/>
        <v>5.42599325351333</v>
      </c>
      <c r="AC97" s="41">
        <f t="shared" si="246"/>
        <v>238.667187373641</v>
      </c>
      <c r="AD97" s="41">
        <f t="shared" si="246"/>
        <v>6755.28712415225</v>
      </c>
      <c r="AE97" s="37">
        <f t="shared" si="246"/>
        <v>97</v>
      </c>
      <c r="AF97" s="37">
        <f t="shared" si="246"/>
        <v>0</v>
      </c>
      <c r="AG97" s="37">
        <f t="shared" si="246"/>
        <v>97</v>
      </c>
      <c r="AH97" s="37">
        <f t="shared" si="246"/>
        <v>97</v>
      </c>
      <c r="AI97" s="39">
        <f t="shared" si="217"/>
        <v>6790</v>
      </c>
      <c r="AJ97" s="37">
        <f t="shared" ref="AJ97:AM97" si="247">SUM(AJ98:AJ107)</f>
        <v>71</v>
      </c>
      <c r="AK97" s="37">
        <f t="shared" si="247"/>
        <v>4970</v>
      </c>
      <c r="AL97" s="37">
        <f t="shared" si="247"/>
        <v>26</v>
      </c>
      <c r="AM97" s="37">
        <f t="shared" si="247"/>
        <v>1820</v>
      </c>
      <c r="AN97" s="91"/>
    </row>
    <row r="98" s="6" customFormat="1" ht="26" customHeight="1" spans="1:40">
      <c r="A98" s="49"/>
      <c r="B98" s="48" t="s">
        <v>326</v>
      </c>
      <c r="C98" s="49" t="s">
        <v>242</v>
      </c>
      <c r="D98" s="45">
        <v>61</v>
      </c>
      <c r="E98" s="46">
        <v>8.25</v>
      </c>
      <c r="F98" s="47">
        <v>18067</v>
      </c>
      <c r="G98" s="45">
        <v>60</v>
      </c>
      <c r="H98" s="47">
        <f t="shared" ref="H98:H104" si="248">SUM(I98:L98)</f>
        <v>38</v>
      </c>
      <c r="I98" s="45">
        <v>19</v>
      </c>
      <c r="J98" s="45">
        <v>8</v>
      </c>
      <c r="K98" s="50">
        <v>5</v>
      </c>
      <c r="L98" s="50">
        <v>6</v>
      </c>
      <c r="M98" s="47">
        <f t="shared" ref="M98:M107" si="249">G98-H98</f>
        <v>22</v>
      </c>
      <c r="N98" s="50">
        <v>8257.16</v>
      </c>
      <c r="O98" s="50">
        <v>5761.290483</v>
      </c>
      <c r="P98" s="60">
        <f t="shared" si="188"/>
        <v>0.697732692959807</v>
      </c>
      <c r="Q98" s="71" t="str">
        <f t="shared" ref="Q98:Q107" si="250">IF(M98&gt;0,"是","否")</f>
        <v>是</v>
      </c>
      <c r="R98" s="50">
        <f t="shared" ref="R98:R107" si="251">IF(Q98="是",M98,0)</f>
        <v>22</v>
      </c>
      <c r="S98" s="72">
        <f t="shared" ref="S98:S107" si="252">R98/$R$9*60%*1270*70</f>
        <v>308.323699421965</v>
      </c>
      <c r="T98" s="50">
        <f t="shared" ref="T98:T107" si="253">IF(Q98="是",F98,0)</f>
        <v>18067</v>
      </c>
      <c r="U98" s="73">
        <f t="shared" ref="U98:U107" si="254">IF(Q98="是",($T$14-T98)/($T$14-$T$139),"—")</f>
        <v>0.653601594381703</v>
      </c>
      <c r="V98" s="74">
        <f t="shared" ref="V98:V107" si="255">IF(Q98="是",X98*U98/10000,"")</f>
        <v>0.000539221315364905</v>
      </c>
      <c r="W98" s="72">
        <f t="shared" ref="W98:W107" si="256">IF(Q98="是",V98/$V$9*0.2*1270*70,0)</f>
        <v>77.0963615455357</v>
      </c>
      <c r="X98" s="72">
        <f t="shared" ref="X98:X107" si="257">IF(Q98="是",E98,0)</f>
        <v>8.25</v>
      </c>
      <c r="Y98" s="72">
        <f t="shared" ref="Y98:Y107" si="258">X98/$X$9*0.1*1270*70</f>
        <v>38.0808112275892</v>
      </c>
      <c r="Z98" s="50">
        <f t="shared" ref="Z98:Z107" si="259">IF(Q98="是",O98,0)</f>
        <v>5761.290483</v>
      </c>
      <c r="AA98" s="72">
        <f t="shared" ref="AA98:AA107" si="260">Z98/$Z$9*6%*1270*70</f>
        <v>20.0670157080974</v>
      </c>
      <c r="AB98" s="60">
        <f t="shared" ref="AB98:AB107" si="261">IF(Q98="是",P98,0)</f>
        <v>0.697732692959807</v>
      </c>
      <c r="AC98" s="72">
        <f t="shared" ref="AC98:AC107" si="262">AB98/$AB$9*4%*1270*70</f>
        <v>30.6903992664436</v>
      </c>
      <c r="AD98" s="72">
        <f t="shared" ref="AD98:AD107" si="263">S98+W98+Y98+AA98+AC98</f>
        <v>474.258287169631</v>
      </c>
      <c r="AE98" s="45">
        <f t="shared" ref="AE98:AE104" si="264">ROUND(AD98/70,0)</f>
        <v>7</v>
      </c>
      <c r="AF98" s="50"/>
      <c r="AG98" s="50">
        <f t="shared" ref="AG98:AG107" si="265">AE98+AF98</f>
        <v>7</v>
      </c>
      <c r="AH98" s="50">
        <f t="shared" ref="AH98:AH107" si="266">AG98</f>
        <v>7</v>
      </c>
      <c r="AI98" s="45">
        <f t="shared" si="217"/>
        <v>490</v>
      </c>
      <c r="AJ98" s="50">
        <f t="shared" ref="AJ98:AJ107" si="267">ROUND(AH98/88900*64400,0)</f>
        <v>5</v>
      </c>
      <c r="AK98" s="50">
        <f t="shared" ref="AK98:AK107" si="268">AJ98*70</f>
        <v>350</v>
      </c>
      <c r="AL98" s="50">
        <f t="shared" ref="AL98:AL107" si="269">ROUND(AH98/88900*24500,0)</f>
        <v>2</v>
      </c>
      <c r="AM98" s="50">
        <f t="shared" ref="AM98:AM107" si="270">AL98*70</f>
        <v>140</v>
      </c>
      <c r="AN98" s="92"/>
    </row>
    <row r="99" s="6" customFormat="1" ht="26" customHeight="1" spans="1:40">
      <c r="A99" s="49"/>
      <c r="B99" s="48" t="s">
        <v>327</v>
      </c>
      <c r="C99" s="49" t="s">
        <v>273</v>
      </c>
      <c r="D99" s="45">
        <v>85</v>
      </c>
      <c r="E99" s="46">
        <v>7.99</v>
      </c>
      <c r="F99" s="47">
        <v>17685</v>
      </c>
      <c r="G99" s="45">
        <v>83</v>
      </c>
      <c r="H99" s="47">
        <f t="shared" si="248"/>
        <v>57</v>
      </c>
      <c r="I99" s="45">
        <v>39</v>
      </c>
      <c r="J99" s="45">
        <v>5</v>
      </c>
      <c r="K99" s="50">
        <v>8</v>
      </c>
      <c r="L99" s="50">
        <v>5</v>
      </c>
      <c r="M99" s="47">
        <f t="shared" si="249"/>
        <v>26</v>
      </c>
      <c r="N99" s="50">
        <v>7721</v>
      </c>
      <c r="O99" s="50">
        <v>5416.010654</v>
      </c>
      <c r="P99" s="60">
        <f t="shared" si="188"/>
        <v>0.701464920865173</v>
      </c>
      <c r="Q99" s="71" t="str">
        <f t="shared" si="250"/>
        <v>是</v>
      </c>
      <c r="R99" s="50">
        <f t="shared" si="251"/>
        <v>26</v>
      </c>
      <c r="S99" s="72">
        <f t="shared" si="252"/>
        <v>364.382553862323</v>
      </c>
      <c r="T99" s="50">
        <f t="shared" si="253"/>
        <v>17685</v>
      </c>
      <c r="U99" s="73">
        <f t="shared" si="254"/>
        <v>0.671728195881181</v>
      </c>
      <c r="V99" s="74">
        <f t="shared" si="255"/>
        <v>0.000536710828509063</v>
      </c>
      <c r="W99" s="72">
        <f t="shared" si="256"/>
        <v>76.7374191284277</v>
      </c>
      <c r="X99" s="72">
        <f t="shared" si="257"/>
        <v>7.99</v>
      </c>
      <c r="Y99" s="72">
        <f t="shared" si="258"/>
        <v>36.8806886919319</v>
      </c>
      <c r="Z99" s="50">
        <f t="shared" si="259"/>
        <v>5416.010654</v>
      </c>
      <c r="AA99" s="72">
        <f t="shared" si="260"/>
        <v>18.8643796367733</v>
      </c>
      <c r="AB99" s="60">
        <f t="shared" si="261"/>
        <v>0.701464920865173</v>
      </c>
      <c r="AC99" s="72">
        <f t="shared" si="262"/>
        <v>30.8545646634857</v>
      </c>
      <c r="AD99" s="72">
        <f t="shared" si="263"/>
        <v>527.719605982941</v>
      </c>
      <c r="AE99" s="45">
        <f t="shared" si="264"/>
        <v>8</v>
      </c>
      <c r="AF99" s="50"/>
      <c r="AG99" s="50">
        <f t="shared" si="265"/>
        <v>8</v>
      </c>
      <c r="AH99" s="50">
        <f t="shared" si="266"/>
        <v>8</v>
      </c>
      <c r="AI99" s="45">
        <f t="shared" si="217"/>
        <v>560</v>
      </c>
      <c r="AJ99" s="50">
        <f t="shared" si="267"/>
        <v>6</v>
      </c>
      <c r="AK99" s="50">
        <f t="shared" si="268"/>
        <v>420</v>
      </c>
      <c r="AL99" s="50">
        <f t="shared" si="269"/>
        <v>2</v>
      </c>
      <c r="AM99" s="50">
        <f t="shared" si="270"/>
        <v>140</v>
      </c>
      <c r="AN99" s="92"/>
    </row>
    <row r="100" s="6" customFormat="1" ht="26" customHeight="1" spans="1:40">
      <c r="A100" s="49"/>
      <c r="B100" s="48" t="s">
        <v>328</v>
      </c>
      <c r="C100" s="49" t="s">
        <v>252</v>
      </c>
      <c r="D100" s="45">
        <v>166</v>
      </c>
      <c r="E100" s="46">
        <v>17.47</v>
      </c>
      <c r="F100" s="47">
        <v>16407</v>
      </c>
      <c r="G100" s="45">
        <v>163</v>
      </c>
      <c r="H100" s="47">
        <f t="shared" si="248"/>
        <v>108</v>
      </c>
      <c r="I100" s="45">
        <v>72</v>
      </c>
      <c r="J100" s="45">
        <v>10</v>
      </c>
      <c r="K100" s="50">
        <v>13</v>
      </c>
      <c r="L100" s="50">
        <v>13</v>
      </c>
      <c r="M100" s="47">
        <f t="shared" si="249"/>
        <v>55</v>
      </c>
      <c r="N100" s="50">
        <v>20435</v>
      </c>
      <c r="O100" s="50">
        <v>15373.754571</v>
      </c>
      <c r="P100" s="60">
        <f t="shared" si="188"/>
        <v>0.75232466704184</v>
      </c>
      <c r="Q100" s="71" t="str">
        <f t="shared" si="250"/>
        <v>是</v>
      </c>
      <c r="R100" s="50">
        <f t="shared" si="251"/>
        <v>55</v>
      </c>
      <c r="S100" s="72">
        <f t="shared" si="252"/>
        <v>770.809248554913</v>
      </c>
      <c r="T100" s="50">
        <f t="shared" si="253"/>
        <v>16407</v>
      </c>
      <c r="U100" s="73">
        <f t="shared" si="254"/>
        <v>0.732371642782576</v>
      </c>
      <c r="V100" s="74">
        <f t="shared" si="255"/>
        <v>0.00127945325994116</v>
      </c>
      <c r="W100" s="72">
        <f t="shared" si="256"/>
        <v>182.932662894242</v>
      </c>
      <c r="X100" s="72">
        <f t="shared" si="257"/>
        <v>17.47</v>
      </c>
      <c r="Y100" s="72">
        <f t="shared" si="258"/>
        <v>80.6390026843616</v>
      </c>
      <c r="Z100" s="50">
        <f t="shared" si="259"/>
        <v>15373.754571</v>
      </c>
      <c r="AA100" s="72">
        <f t="shared" si="260"/>
        <v>53.5479638423035</v>
      </c>
      <c r="AB100" s="60">
        <f t="shared" si="261"/>
        <v>0.75232466704184</v>
      </c>
      <c r="AC100" s="72">
        <f t="shared" si="262"/>
        <v>33.0916762858901</v>
      </c>
      <c r="AD100" s="72">
        <f t="shared" si="263"/>
        <v>1121.02055426171</v>
      </c>
      <c r="AE100" s="45">
        <f t="shared" si="264"/>
        <v>16</v>
      </c>
      <c r="AF100" s="50"/>
      <c r="AG100" s="50">
        <f t="shared" si="265"/>
        <v>16</v>
      </c>
      <c r="AH100" s="50">
        <f t="shared" si="266"/>
        <v>16</v>
      </c>
      <c r="AI100" s="45">
        <f t="shared" si="217"/>
        <v>1120</v>
      </c>
      <c r="AJ100" s="50">
        <f t="shared" si="267"/>
        <v>12</v>
      </c>
      <c r="AK100" s="50">
        <f t="shared" si="268"/>
        <v>840</v>
      </c>
      <c r="AL100" s="50">
        <f t="shared" si="269"/>
        <v>4</v>
      </c>
      <c r="AM100" s="50">
        <f t="shared" si="270"/>
        <v>280</v>
      </c>
      <c r="AN100" s="92"/>
    </row>
    <row r="101" s="6" customFormat="1" ht="26" customHeight="1" spans="1:40">
      <c r="A101" s="49"/>
      <c r="B101" s="48" t="s">
        <v>329</v>
      </c>
      <c r="C101" s="49" t="s">
        <v>252</v>
      </c>
      <c r="D101" s="45">
        <v>166</v>
      </c>
      <c r="E101" s="46">
        <v>19.69</v>
      </c>
      <c r="F101" s="47">
        <v>17324</v>
      </c>
      <c r="G101" s="45">
        <v>162</v>
      </c>
      <c r="H101" s="47">
        <f t="shared" si="248"/>
        <v>97</v>
      </c>
      <c r="I101" s="45">
        <v>53</v>
      </c>
      <c r="J101" s="45">
        <v>11</v>
      </c>
      <c r="K101" s="50">
        <v>16</v>
      </c>
      <c r="L101" s="50">
        <v>17</v>
      </c>
      <c r="M101" s="47">
        <f t="shared" si="249"/>
        <v>65</v>
      </c>
      <c r="N101" s="50">
        <v>17403.89</v>
      </c>
      <c r="O101" s="50">
        <v>13100.434697</v>
      </c>
      <c r="P101" s="60">
        <f t="shared" si="188"/>
        <v>0.75273026300442</v>
      </c>
      <c r="Q101" s="71" t="str">
        <f t="shared" si="250"/>
        <v>是</v>
      </c>
      <c r="R101" s="50">
        <f t="shared" si="251"/>
        <v>65</v>
      </c>
      <c r="S101" s="72">
        <f t="shared" si="252"/>
        <v>910.956384655807</v>
      </c>
      <c r="T101" s="50">
        <f t="shared" si="253"/>
        <v>17324</v>
      </c>
      <c r="U101" s="73">
        <f t="shared" si="254"/>
        <v>0.688858308816551</v>
      </c>
      <c r="V101" s="74">
        <f t="shared" si="255"/>
        <v>0.00135636201005979</v>
      </c>
      <c r="W101" s="72">
        <f t="shared" si="256"/>
        <v>193.928861739142</v>
      </c>
      <c r="X101" s="72">
        <f t="shared" si="257"/>
        <v>19.69</v>
      </c>
      <c r="Y101" s="72">
        <f t="shared" si="258"/>
        <v>90.8862027965129</v>
      </c>
      <c r="Z101" s="50">
        <f t="shared" si="259"/>
        <v>13100.434697</v>
      </c>
      <c r="AA101" s="72">
        <f t="shared" si="260"/>
        <v>45.629816726532</v>
      </c>
      <c r="AB101" s="60">
        <f t="shared" si="261"/>
        <v>0.75273026300442</v>
      </c>
      <c r="AC101" s="72">
        <f t="shared" si="262"/>
        <v>33.1095167886472</v>
      </c>
      <c r="AD101" s="72">
        <f t="shared" si="263"/>
        <v>1274.51078270664</v>
      </c>
      <c r="AE101" s="45">
        <f t="shared" si="264"/>
        <v>18</v>
      </c>
      <c r="AF101" s="50"/>
      <c r="AG101" s="50">
        <f t="shared" si="265"/>
        <v>18</v>
      </c>
      <c r="AH101" s="50">
        <f t="shared" si="266"/>
        <v>18</v>
      </c>
      <c r="AI101" s="45">
        <f t="shared" si="217"/>
        <v>1260</v>
      </c>
      <c r="AJ101" s="50">
        <f t="shared" si="267"/>
        <v>13</v>
      </c>
      <c r="AK101" s="50">
        <f t="shared" si="268"/>
        <v>910</v>
      </c>
      <c r="AL101" s="50">
        <f t="shared" si="269"/>
        <v>5</v>
      </c>
      <c r="AM101" s="50">
        <f t="shared" si="270"/>
        <v>350</v>
      </c>
      <c r="AN101" s="92"/>
    </row>
    <row r="102" s="6" customFormat="1" ht="26" customHeight="1" spans="1:40">
      <c r="A102" s="49"/>
      <c r="B102" s="48" t="s">
        <v>330</v>
      </c>
      <c r="C102" s="49" t="s">
        <v>273</v>
      </c>
      <c r="D102" s="45">
        <v>139</v>
      </c>
      <c r="E102" s="46">
        <v>17.54</v>
      </c>
      <c r="F102" s="47">
        <v>17781</v>
      </c>
      <c r="G102" s="45">
        <v>138</v>
      </c>
      <c r="H102" s="47">
        <f t="shared" si="248"/>
        <v>72</v>
      </c>
      <c r="I102" s="45">
        <v>34</v>
      </c>
      <c r="J102" s="45">
        <v>10</v>
      </c>
      <c r="K102" s="50">
        <v>13</v>
      </c>
      <c r="L102" s="50">
        <v>15</v>
      </c>
      <c r="M102" s="47">
        <f t="shared" si="249"/>
        <v>66</v>
      </c>
      <c r="N102" s="50">
        <v>13513</v>
      </c>
      <c r="O102" s="50">
        <v>7760.820738</v>
      </c>
      <c r="P102" s="60">
        <f t="shared" si="188"/>
        <v>0.574322558869237</v>
      </c>
      <c r="Q102" s="71" t="str">
        <f t="shared" si="250"/>
        <v>是</v>
      </c>
      <c r="R102" s="50">
        <f t="shared" si="251"/>
        <v>66</v>
      </c>
      <c r="S102" s="72">
        <f t="shared" si="252"/>
        <v>924.971098265896</v>
      </c>
      <c r="T102" s="50">
        <f t="shared" si="253"/>
        <v>17781</v>
      </c>
      <c r="U102" s="73">
        <f t="shared" si="254"/>
        <v>0.667172819588118</v>
      </c>
      <c r="V102" s="74">
        <f t="shared" si="255"/>
        <v>0.00117022112555756</v>
      </c>
      <c r="W102" s="72">
        <f t="shared" si="256"/>
        <v>167.314956611378</v>
      </c>
      <c r="X102" s="72">
        <f t="shared" si="257"/>
        <v>17.54</v>
      </c>
      <c r="Y102" s="72">
        <f t="shared" si="258"/>
        <v>80.9621125978079</v>
      </c>
      <c r="Z102" s="50">
        <f t="shared" si="259"/>
        <v>7760.820738</v>
      </c>
      <c r="AA102" s="72">
        <f t="shared" si="260"/>
        <v>27.0315326256696</v>
      </c>
      <c r="AB102" s="60">
        <f t="shared" si="261"/>
        <v>0.574322558869237</v>
      </c>
      <c r="AC102" s="72">
        <f t="shared" si="262"/>
        <v>25.2620936603264</v>
      </c>
      <c r="AD102" s="72">
        <f t="shared" si="263"/>
        <v>1225.54179376108</v>
      </c>
      <c r="AE102" s="45">
        <f t="shared" si="264"/>
        <v>18</v>
      </c>
      <c r="AF102" s="50"/>
      <c r="AG102" s="50">
        <f t="shared" si="265"/>
        <v>18</v>
      </c>
      <c r="AH102" s="50">
        <f t="shared" si="266"/>
        <v>18</v>
      </c>
      <c r="AI102" s="45">
        <f t="shared" si="217"/>
        <v>1260</v>
      </c>
      <c r="AJ102" s="50">
        <f t="shared" si="267"/>
        <v>13</v>
      </c>
      <c r="AK102" s="50">
        <f t="shared" si="268"/>
        <v>910</v>
      </c>
      <c r="AL102" s="50">
        <f t="shared" si="269"/>
        <v>5</v>
      </c>
      <c r="AM102" s="50">
        <f t="shared" si="270"/>
        <v>350</v>
      </c>
      <c r="AN102" s="92"/>
    </row>
    <row r="103" s="6" customFormat="1" ht="26" customHeight="1" spans="1:40">
      <c r="A103" s="49"/>
      <c r="B103" s="48" t="s">
        <v>331</v>
      </c>
      <c r="C103" s="49" t="s">
        <v>273</v>
      </c>
      <c r="D103" s="45">
        <v>109</v>
      </c>
      <c r="E103" s="46">
        <v>10.05</v>
      </c>
      <c r="F103" s="47">
        <v>17604</v>
      </c>
      <c r="G103" s="45">
        <v>105</v>
      </c>
      <c r="H103" s="47">
        <f t="shared" si="248"/>
        <v>79</v>
      </c>
      <c r="I103" s="45">
        <v>57</v>
      </c>
      <c r="J103" s="45">
        <v>6</v>
      </c>
      <c r="K103" s="50">
        <v>8</v>
      </c>
      <c r="L103" s="50">
        <v>8</v>
      </c>
      <c r="M103" s="47">
        <f t="shared" si="249"/>
        <v>26</v>
      </c>
      <c r="N103" s="50">
        <v>10090</v>
      </c>
      <c r="O103" s="50">
        <v>5824.303933</v>
      </c>
      <c r="P103" s="60">
        <f t="shared" si="188"/>
        <v>0.577235275817641</v>
      </c>
      <c r="Q103" s="71" t="str">
        <f t="shared" si="250"/>
        <v>是</v>
      </c>
      <c r="R103" s="50">
        <f t="shared" si="251"/>
        <v>26</v>
      </c>
      <c r="S103" s="72">
        <f t="shared" si="252"/>
        <v>364.382553862323</v>
      </c>
      <c r="T103" s="50">
        <f t="shared" si="253"/>
        <v>17604</v>
      </c>
      <c r="U103" s="73">
        <f t="shared" si="254"/>
        <v>0.675571794628452</v>
      </c>
      <c r="V103" s="74">
        <f t="shared" si="255"/>
        <v>0.000678949653601594</v>
      </c>
      <c r="W103" s="72">
        <f t="shared" si="256"/>
        <v>97.0743301011049</v>
      </c>
      <c r="X103" s="72">
        <f t="shared" si="257"/>
        <v>10.05</v>
      </c>
      <c r="Y103" s="72">
        <f t="shared" si="258"/>
        <v>46.3893518590632</v>
      </c>
      <c r="Z103" s="50">
        <f t="shared" si="259"/>
        <v>5824.303933</v>
      </c>
      <c r="AA103" s="72">
        <f t="shared" si="260"/>
        <v>20.2864963773507</v>
      </c>
      <c r="AB103" s="60">
        <f t="shared" si="261"/>
        <v>0.577235275817641</v>
      </c>
      <c r="AC103" s="72">
        <f t="shared" si="262"/>
        <v>25.3902121317678</v>
      </c>
      <c r="AD103" s="72">
        <f t="shared" si="263"/>
        <v>553.522944331609</v>
      </c>
      <c r="AE103" s="45">
        <f t="shared" si="264"/>
        <v>8</v>
      </c>
      <c r="AF103" s="50"/>
      <c r="AG103" s="50">
        <f t="shared" si="265"/>
        <v>8</v>
      </c>
      <c r="AH103" s="50">
        <f t="shared" si="266"/>
        <v>8</v>
      </c>
      <c r="AI103" s="45">
        <f t="shared" si="217"/>
        <v>560</v>
      </c>
      <c r="AJ103" s="50">
        <f t="shared" si="267"/>
        <v>6</v>
      </c>
      <c r="AK103" s="50">
        <f t="shared" si="268"/>
        <v>420</v>
      </c>
      <c r="AL103" s="50">
        <f t="shared" si="269"/>
        <v>2</v>
      </c>
      <c r="AM103" s="50">
        <f t="shared" si="270"/>
        <v>140</v>
      </c>
      <c r="AN103" s="92"/>
    </row>
    <row r="104" s="6" customFormat="1" ht="26" customHeight="1" spans="1:40">
      <c r="A104" s="49"/>
      <c r="B104" s="48" t="s">
        <v>332</v>
      </c>
      <c r="C104" s="49" t="s">
        <v>252</v>
      </c>
      <c r="D104" s="45">
        <v>49</v>
      </c>
      <c r="E104" s="46">
        <v>5.52</v>
      </c>
      <c r="F104" s="47">
        <v>16505</v>
      </c>
      <c r="G104" s="45">
        <v>49</v>
      </c>
      <c r="H104" s="47">
        <f t="shared" si="248"/>
        <v>32</v>
      </c>
      <c r="I104" s="45">
        <v>20</v>
      </c>
      <c r="J104" s="45">
        <v>3</v>
      </c>
      <c r="K104" s="50">
        <v>4</v>
      </c>
      <c r="L104" s="50">
        <v>5</v>
      </c>
      <c r="M104" s="47">
        <f t="shared" si="249"/>
        <v>17</v>
      </c>
      <c r="N104" s="50">
        <v>13572.25</v>
      </c>
      <c r="O104" s="50">
        <v>9953.707986</v>
      </c>
      <c r="P104" s="60">
        <f t="shared" si="188"/>
        <v>0.733386725561348</v>
      </c>
      <c r="Q104" s="71" t="str">
        <f t="shared" si="250"/>
        <v>是</v>
      </c>
      <c r="R104" s="50">
        <f t="shared" si="251"/>
        <v>17</v>
      </c>
      <c r="S104" s="72">
        <f t="shared" si="252"/>
        <v>238.250131371519</v>
      </c>
      <c r="T104" s="50">
        <f t="shared" si="253"/>
        <v>16505</v>
      </c>
      <c r="U104" s="73">
        <f t="shared" si="254"/>
        <v>0.727721362816741</v>
      </c>
      <c r="V104" s="74">
        <f t="shared" si="255"/>
        <v>0.000401702192274841</v>
      </c>
      <c r="W104" s="72">
        <f t="shared" si="256"/>
        <v>57.4342604173528</v>
      </c>
      <c r="X104" s="72">
        <f t="shared" si="257"/>
        <v>5.52</v>
      </c>
      <c r="Y104" s="72">
        <f t="shared" si="258"/>
        <v>25.479524603187</v>
      </c>
      <c r="Z104" s="50">
        <f t="shared" si="259"/>
        <v>9953.707986</v>
      </c>
      <c r="AA104" s="72">
        <f t="shared" si="260"/>
        <v>34.6695267489564</v>
      </c>
      <c r="AB104" s="60">
        <f t="shared" si="261"/>
        <v>0.733386725561348</v>
      </c>
      <c r="AC104" s="72">
        <f t="shared" si="262"/>
        <v>32.2586739180989</v>
      </c>
      <c r="AD104" s="72">
        <f t="shared" si="263"/>
        <v>388.092117059114</v>
      </c>
      <c r="AE104" s="45">
        <f t="shared" si="264"/>
        <v>6</v>
      </c>
      <c r="AF104" s="50"/>
      <c r="AG104" s="50">
        <f t="shared" si="265"/>
        <v>6</v>
      </c>
      <c r="AH104" s="50">
        <f t="shared" si="266"/>
        <v>6</v>
      </c>
      <c r="AI104" s="45">
        <f t="shared" si="217"/>
        <v>420</v>
      </c>
      <c r="AJ104" s="50">
        <f t="shared" si="267"/>
        <v>4</v>
      </c>
      <c r="AK104" s="50">
        <f t="shared" si="268"/>
        <v>280</v>
      </c>
      <c r="AL104" s="50">
        <f t="shared" si="269"/>
        <v>2</v>
      </c>
      <c r="AM104" s="50">
        <f t="shared" si="270"/>
        <v>140</v>
      </c>
      <c r="AN104" s="92"/>
    </row>
    <row r="105" s="7" customFormat="1" ht="26" customHeight="1" spans="1:40">
      <c r="A105" s="49"/>
      <c r="B105" s="48" t="s">
        <v>333</v>
      </c>
      <c r="C105" s="49" t="s">
        <v>252</v>
      </c>
      <c r="D105" s="45">
        <v>39</v>
      </c>
      <c r="E105" s="46">
        <v>7.41</v>
      </c>
      <c r="F105" s="47">
        <v>16138</v>
      </c>
      <c r="G105" s="45">
        <v>39</v>
      </c>
      <c r="H105" s="45">
        <v>39</v>
      </c>
      <c r="I105" s="45">
        <v>30</v>
      </c>
      <c r="J105" s="45">
        <v>10</v>
      </c>
      <c r="K105" s="50">
        <v>0</v>
      </c>
      <c r="L105" s="50">
        <v>0</v>
      </c>
      <c r="M105" s="47">
        <f t="shared" si="249"/>
        <v>0</v>
      </c>
      <c r="N105" s="50">
        <v>9740</v>
      </c>
      <c r="O105" s="50">
        <v>5601.695083</v>
      </c>
      <c r="P105" s="60">
        <f t="shared" si="188"/>
        <v>0.575122698459959</v>
      </c>
      <c r="Q105" s="71" t="str">
        <f t="shared" si="250"/>
        <v>否</v>
      </c>
      <c r="R105" s="50">
        <f t="shared" si="251"/>
        <v>0</v>
      </c>
      <c r="S105" s="72">
        <f t="shared" si="252"/>
        <v>0</v>
      </c>
      <c r="T105" s="50">
        <f t="shared" si="253"/>
        <v>0</v>
      </c>
      <c r="U105" s="73" t="str">
        <f t="shared" si="254"/>
        <v>—</v>
      </c>
      <c r="V105" s="74" t="str">
        <f t="shared" si="255"/>
        <v/>
      </c>
      <c r="W105" s="72">
        <f t="shared" si="256"/>
        <v>0</v>
      </c>
      <c r="X105" s="72">
        <f t="shared" si="257"/>
        <v>0</v>
      </c>
      <c r="Y105" s="72">
        <f t="shared" si="258"/>
        <v>0</v>
      </c>
      <c r="Z105" s="50">
        <f t="shared" si="259"/>
        <v>0</v>
      </c>
      <c r="AA105" s="72">
        <f t="shared" si="260"/>
        <v>0</v>
      </c>
      <c r="AB105" s="60">
        <f t="shared" si="261"/>
        <v>0</v>
      </c>
      <c r="AC105" s="72">
        <f t="shared" si="262"/>
        <v>0</v>
      </c>
      <c r="AD105" s="72">
        <f t="shared" si="263"/>
        <v>0</v>
      </c>
      <c r="AE105" s="45"/>
      <c r="AF105" s="50"/>
      <c r="AG105" s="50">
        <f t="shared" si="265"/>
        <v>0</v>
      </c>
      <c r="AH105" s="50">
        <f t="shared" si="266"/>
        <v>0</v>
      </c>
      <c r="AI105" s="45"/>
      <c r="AJ105" s="50">
        <f t="shared" si="267"/>
        <v>0</v>
      </c>
      <c r="AK105" s="50">
        <f t="shared" si="268"/>
        <v>0</v>
      </c>
      <c r="AL105" s="50">
        <f t="shared" si="269"/>
        <v>0</v>
      </c>
      <c r="AM105" s="50">
        <f t="shared" si="270"/>
        <v>0</v>
      </c>
      <c r="AN105" s="92"/>
    </row>
    <row r="106" s="6" customFormat="1" ht="26" customHeight="1" spans="1:40">
      <c r="A106" s="49"/>
      <c r="B106" s="48" t="s">
        <v>334</v>
      </c>
      <c r="C106" s="49" t="s">
        <v>247</v>
      </c>
      <c r="D106" s="45">
        <v>159</v>
      </c>
      <c r="E106" s="46">
        <v>31.69</v>
      </c>
      <c r="F106" s="47">
        <v>16410</v>
      </c>
      <c r="G106" s="45">
        <v>153</v>
      </c>
      <c r="H106" s="47">
        <f>SUM(I106:L106)</f>
        <v>112</v>
      </c>
      <c r="I106" s="45">
        <v>63</v>
      </c>
      <c r="J106" s="45">
        <v>15</v>
      </c>
      <c r="K106" s="50">
        <v>16</v>
      </c>
      <c r="L106" s="50">
        <v>18</v>
      </c>
      <c r="M106" s="47">
        <f t="shared" si="249"/>
        <v>41</v>
      </c>
      <c r="N106" s="50">
        <v>49576.87</v>
      </c>
      <c r="O106" s="50">
        <v>31570.359915</v>
      </c>
      <c r="P106" s="60">
        <f t="shared" si="188"/>
        <v>0.63679614939386</v>
      </c>
      <c r="Q106" s="71" t="str">
        <f t="shared" si="250"/>
        <v>是</v>
      </c>
      <c r="R106" s="50">
        <f t="shared" si="251"/>
        <v>41</v>
      </c>
      <c r="S106" s="72">
        <f t="shared" si="252"/>
        <v>574.603258013663</v>
      </c>
      <c r="T106" s="50">
        <f t="shared" si="253"/>
        <v>16410</v>
      </c>
      <c r="U106" s="73">
        <f t="shared" si="254"/>
        <v>0.732229287273418</v>
      </c>
      <c r="V106" s="74">
        <f t="shared" si="255"/>
        <v>0.00232043461136946</v>
      </c>
      <c r="W106" s="72">
        <f t="shared" si="256"/>
        <v>331.769276627817</v>
      </c>
      <c r="X106" s="72">
        <f t="shared" si="257"/>
        <v>31.69</v>
      </c>
      <c r="Y106" s="72">
        <f t="shared" si="258"/>
        <v>146.276473673006</v>
      </c>
      <c r="Z106" s="50">
        <f t="shared" si="259"/>
        <v>31570.359915</v>
      </c>
      <c r="AA106" s="72">
        <f t="shared" si="260"/>
        <v>109.961979906055</v>
      </c>
      <c r="AB106" s="60">
        <f t="shared" si="261"/>
        <v>0.63679614939386</v>
      </c>
      <c r="AC106" s="72">
        <f t="shared" si="262"/>
        <v>28.010050658981</v>
      </c>
      <c r="AD106" s="72">
        <f t="shared" si="263"/>
        <v>1190.62103887952</v>
      </c>
      <c r="AE106" s="45">
        <f>ROUND(AD106/70,0)-1</f>
        <v>16</v>
      </c>
      <c r="AF106" s="50"/>
      <c r="AG106" s="50">
        <f t="shared" si="265"/>
        <v>16</v>
      </c>
      <c r="AH106" s="50">
        <f t="shared" si="266"/>
        <v>16</v>
      </c>
      <c r="AI106" s="45">
        <f t="shared" ref="AI106:AI110" si="271">AH106*70</f>
        <v>1120</v>
      </c>
      <c r="AJ106" s="50">
        <f t="shared" si="267"/>
        <v>12</v>
      </c>
      <c r="AK106" s="50">
        <f t="shared" si="268"/>
        <v>840</v>
      </c>
      <c r="AL106" s="50">
        <f t="shared" si="269"/>
        <v>4</v>
      </c>
      <c r="AM106" s="50">
        <f t="shared" si="270"/>
        <v>280</v>
      </c>
      <c r="AN106" s="92"/>
    </row>
    <row r="107" s="7" customFormat="1" ht="26" customHeight="1" spans="1:40">
      <c r="A107" s="49"/>
      <c r="B107" s="48" t="s">
        <v>335</v>
      </c>
      <c r="C107" s="49" t="s">
        <v>252</v>
      </c>
      <c r="D107" s="45">
        <v>36</v>
      </c>
      <c r="E107" s="46">
        <v>4.89</v>
      </c>
      <c r="F107" s="47">
        <v>16232</v>
      </c>
      <c r="G107" s="45">
        <v>36</v>
      </c>
      <c r="H107" s="45">
        <v>36</v>
      </c>
      <c r="I107" s="45">
        <v>26</v>
      </c>
      <c r="J107" s="45">
        <v>5</v>
      </c>
      <c r="K107" s="50">
        <v>2</v>
      </c>
      <c r="L107" s="50">
        <v>3</v>
      </c>
      <c r="M107" s="47">
        <f t="shared" si="249"/>
        <v>0</v>
      </c>
      <c r="N107" s="50">
        <v>10674</v>
      </c>
      <c r="O107" s="50">
        <v>7879.152632</v>
      </c>
      <c r="P107" s="60">
        <f t="shared" si="188"/>
        <v>0.738163072137905</v>
      </c>
      <c r="Q107" s="71" t="str">
        <f t="shared" si="250"/>
        <v>否</v>
      </c>
      <c r="R107" s="50">
        <f t="shared" si="251"/>
        <v>0</v>
      </c>
      <c r="S107" s="72">
        <f t="shared" si="252"/>
        <v>0</v>
      </c>
      <c r="T107" s="50">
        <f t="shared" si="253"/>
        <v>0</v>
      </c>
      <c r="U107" s="73" t="str">
        <f t="shared" si="254"/>
        <v>—</v>
      </c>
      <c r="V107" s="74" t="str">
        <f t="shared" si="255"/>
        <v/>
      </c>
      <c r="W107" s="72">
        <f t="shared" si="256"/>
        <v>0</v>
      </c>
      <c r="X107" s="72">
        <f t="shared" si="257"/>
        <v>0</v>
      </c>
      <c r="Y107" s="72">
        <f t="shared" si="258"/>
        <v>0</v>
      </c>
      <c r="Z107" s="50">
        <f t="shared" si="259"/>
        <v>0</v>
      </c>
      <c r="AA107" s="72">
        <f t="shared" si="260"/>
        <v>0</v>
      </c>
      <c r="AB107" s="60">
        <f t="shared" si="261"/>
        <v>0</v>
      </c>
      <c r="AC107" s="72">
        <f t="shared" si="262"/>
        <v>0</v>
      </c>
      <c r="AD107" s="72">
        <f t="shared" si="263"/>
        <v>0</v>
      </c>
      <c r="AE107" s="45"/>
      <c r="AF107" s="50"/>
      <c r="AG107" s="50">
        <f t="shared" si="265"/>
        <v>0</v>
      </c>
      <c r="AH107" s="50">
        <f t="shared" si="266"/>
        <v>0</v>
      </c>
      <c r="AI107" s="45"/>
      <c r="AJ107" s="50">
        <f t="shared" si="267"/>
        <v>0</v>
      </c>
      <c r="AK107" s="50">
        <f t="shared" si="268"/>
        <v>0</v>
      </c>
      <c r="AL107" s="50">
        <f t="shared" si="269"/>
        <v>0</v>
      </c>
      <c r="AM107" s="50">
        <f t="shared" si="270"/>
        <v>0</v>
      </c>
      <c r="AN107" s="92"/>
    </row>
    <row r="108" s="6" customFormat="1" ht="26" customHeight="1" spans="1:40">
      <c r="A108" s="40" t="s">
        <v>336</v>
      </c>
      <c r="B108" s="40" t="s">
        <v>241</v>
      </c>
      <c r="C108" s="40"/>
      <c r="D108" s="39">
        <f t="shared" ref="D108:O108" si="272">SUM(D109:D111)</f>
        <v>225</v>
      </c>
      <c r="E108" s="41">
        <f t="shared" si="272"/>
        <v>64</v>
      </c>
      <c r="F108" s="37"/>
      <c r="G108" s="37">
        <f t="shared" si="272"/>
        <v>195</v>
      </c>
      <c r="H108" s="37">
        <f t="shared" si="272"/>
        <v>185</v>
      </c>
      <c r="I108" s="37">
        <f t="shared" si="272"/>
        <v>151</v>
      </c>
      <c r="J108" s="37">
        <f t="shared" si="272"/>
        <v>23</v>
      </c>
      <c r="K108" s="37">
        <f t="shared" si="272"/>
        <v>17</v>
      </c>
      <c r="L108" s="37">
        <f t="shared" si="272"/>
        <v>15</v>
      </c>
      <c r="M108" s="37">
        <f t="shared" si="272"/>
        <v>10</v>
      </c>
      <c r="N108" s="37">
        <f t="shared" si="272"/>
        <v>25965</v>
      </c>
      <c r="O108" s="37">
        <f t="shared" si="272"/>
        <v>19771.793342</v>
      </c>
      <c r="P108" s="59">
        <f t="shared" si="188"/>
        <v>0.761478657500481</v>
      </c>
      <c r="Q108" s="69" t="s">
        <v>239</v>
      </c>
      <c r="R108" s="37">
        <f t="shared" ref="R108:AC108" si="273">SUM(R109:R111)</f>
        <v>10</v>
      </c>
      <c r="S108" s="41">
        <f t="shared" si="273"/>
        <v>140.147136100893</v>
      </c>
      <c r="T108" s="69" t="s">
        <v>239</v>
      </c>
      <c r="U108" s="69" t="s">
        <v>239</v>
      </c>
      <c r="V108" s="70">
        <f t="shared" si="273"/>
        <v>0.00133781949321439</v>
      </c>
      <c r="W108" s="41">
        <f t="shared" si="273"/>
        <v>191.277704335044</v>
      </c>
      <c r="X108" s="37">
        <f t="shared" si="273"/>
        <v>21.93</v>
      </c>
      <c r="Y108" s="41">
        <f t="shared" si="273"/>
        <v>101.225720026792</v>
      </c>
      <c r="Z108" s="37">
        <f t="shared" si="273"/>
        <v>7970.42513</v>
      </c>
      <c r="AA108" s="41">
        <f t="shared" si="273"/>
        <v>27.7616007656395</v>
      </c>
      <c r="AB108" s="41">
        <f t="shared" si="273"/>
        <v>0.765503758163657</v>
      </c>
      <c r="AC108" s="41">
        <f t="shared" si="273"/>
        <v>33.6713704475348</v>
      </c>
      <c r="AD108" s="41">
        <f t="shared" ref="AD108:AH108" si="274">SUM(AD109:AD110)</f>
        <v>494.083531675903</v>
      </c>
      <c r="AE108" s="37">
        <f>SUM(AE109:AE111)</f>
        <v>7</v>
      </c>
      <c r="AF108" s="37">
        <f t="shared" si="274"/>
        <v>3</v>
      </c>
      <c r="AG108" s="37">
        <f t="shared" si="274"/>
        <v>10</v>
      </c>
      <c r="AH108" s="37">
        <f t="shared" si="274"/>
        <v>10</v>
      </c>
      <c r="AI108" s="39">
        <f t="shared" si="271"/>
        <v>700</v>
      </c>
      <c r="AJ108" s="37">
        <f t="shared" ref="AJ108:AM108" si="275">SUM(AJ109:AJ110)</f>
        <v>7</v>
      </c>
      <c r="AK108" s="37">
        <f t="shared" si="275"/>
        <v>490</v>
      </c>
      <c r="AL108" s="37">
        <f t="shared" si="275"/>
        <v>3</v>
      </c>
      <c r="AM108" s="37">
        <f t="shared" si="275"/>
        <v>210</v>
      </c>
      <c r="AN108" s="91"/>
    </row>
    <row r="109" s="7" customFormat="1" ht="26" customHeight="1" spans="1:40">
      <c r="A109" s="42"/>
      <c r="B109" s="43" t="s">
        <v>337</v>
      </c>
      <c r="C109" s="44" t="s">
        <v>242</v>
      </c>
      <c r="D109" s="45">
        <v>94</v>
      </c>
      <c r="E109" s="46">
        <v>26.01</v>
      </c>
      <c r="F109" s="47">
        <v>24728</v>
      </c>
      <c r="G109" s="45">
        <v>87</v>
      </c>
      <c r="H109" s="45">
        <v>87</v>
      </c>
      <c r="I109" s="45">
        <v>60</v>
      </c>
      <c r="J109" s="45">
        <v>14</v>
      </c>
      <c r="K109" s="50">
        <v>6</v>
      </c>
      <c r="L109" s="50">
        <v>9</v>
      </c>
      <c r="M109" s="47">
        <f t="shared" ref="M109:M111" si="276">G109-H109</f>
        <v>0</v>
      </c>
      <c r="N109" s="50">
        <v>6190</v>
      </c>
      <c r="O109" s="50">
        <v>4684.779159</v>
      </c>
      <c r="P109" s="60">
        <f t="shared" si="188"/>
        <v>0.756830235702746</v>
      </c>
      <c r="Q109" s="71" t="str">
        <f t="shared" ref="Q109:Q111" si="277">IF(M109&gt;0,"是","否")</f>
        <v>否</v>
      </c>
      <c r="R109" s="50">
        <f t="shared" ref="R109:R111" si="278">IF(Q109="是",M109,0)</f>
        <v>0</v>
      </c>
      <c r="S109" s="72">
        <f t="shared" ref="S109:S111" si="279">R109/$R$9*60%*1270*70</f>
        <v>0</v>
      </c>
      <c r="T109" s="50">
        <f t="shared" ref="T109:T111" si="280">IF(Q109="是",F109,0)</f>
        <v>0</v>
      </c>
      <c r="U109" s="73" t="str">
        <f t="shared" ref="U109:U111" si="281">IF(Q109="是",($T$14-T109)/($T$14-$T$139),"—")</f>
        <v>—</v>
      </c>
      <c r="V109" s="74" t="str">
        <f t="shared" ref="V109:V111" si="282">IF(Q109="是",X109*U109/10000,"")</f>
        <v/>
      </c>
      <c r="W109" s="72">
        <f t="shared" ref="W109:W111" si="283">IF(Q109="是",V109/$V$9*0.2*1270*70,0)</f>
        <v>0</v>
      </c>
      <c r="X109" s="72">
        <f t="shared" ref="X109:X111" si="284">IF(Q109="是",E109,0)</f>
        <v>0</v>
      </c>
      <c r="Y109" s="72">
        <f t="shared" ref="Y109:Y111" si="285">X109/$X$9*0.1*1270*70</f>
        <v>0</v>
      </c>
      <c r="Z109" s="50">
        <f t="shared" ref="Z109:Z111" si="286">IF(Q109="是",O109,0)</f>
        <v>0</v>
      </c>
      <c r="AA109" s="72">
        <f t="shared" ref="AA109:AA111" si="287">Z109/$Z$9*6%*1270*70</f>
        <v>0</v>
      </c>
      <c r="AB109" s="60">
        <f t="shared" ref="AB109:AB111" si="288">IF(Q109="是",P109,0)</f>
        <v>0</v>
      </c>
      <c r="AC109" s="72">
        <f t="shared" ref="AC109:AC111" si="289">AB109/$AB$9*4%*1270*70</f>
        <v>0</v>
      </c>
      <c r="AD109" s="72">
        <f t="shared" ref="AD109:AD111" si="290">S109+W109+Y109+AA109+AC109</f>
        <v>0</v>
      </c>
      <c r="AE109" s="45"/>
      <c r="AF109" s="50"/>
      <c r="AG109" s="50">
        <f t="shared" ref="AG109:AG111" si="291">AE109+AF109</f>
        <v>0</v>
      </c>
      <c r="AH109" s="50">
        <f t="shared" ref="AH109:AH111" si="292">AG109</f>
        <v>0</v>
      </c>
      <c r="AI109" s="45">
        <f t="shared" si="271"/>
        <v>0</v>
      </c>
      <c r="AJ109" s="50">
        <f t="shared" ref="AJ109:AJ111" si="293">ROUND(AH109/88900*64400,0)</f>
        <v>0</v>
      </c>
      <c r="AK109" s="50">
        <f t="shared" ref="AK109:AK111" si="294">AJ109*70</f>
        <v>0</v>
      </c>
      <c r="AL109" s="50">
        <f t="shared" ref="AL109:AL111" si="295">ROUND(AH109/88900*24500,0)</f>
        <v>0</v>
      </c>
      <c r="AM109" s="50">
        <f t="shared" ref="AM109:AM111" si="296">AL109*70</f>
        <v>0</v>
      </c>
      <c r="AN109" s="92"/>
    </row>
    <row r="110" s="6" customFormat="1" ht="26" customHeight="1" spans="1:40">
      <c r="A110" s="42"/>
      <c r="B110" s="48" t="s">
        <v>338</v>
      </c>
      <c r="C110" s="49" t="s">
        <v>273</v>
      </c>
      <c r="D110" s="45">
        <v>85</v>
      </c>
      <c r="E110" s="46">
        <v>21.93</v>
      </c>
      <c r="F110" s="47">
        <v>18985</v>
      </c>
      <c r="G110" s="45">
        <v>76</v>
      </c>
      <c r="H110" s="47">
        <f t="shared" ref="H110:H124" si="297">SUM(I110:L110)</f>
        <v>66</v>
      </c>
      <c r="I110" s="45">
        <v>47</v>
      </c>
      <c r="J110" s="45">
        <v>6</v>
      </c>
      <c r="K110" s="50">
        <v>7</v>
      </c>
      <c r="L110" s="50">
        <v>6</v>
      </c>
      <c r="M110" s="61">
        <f t="shared" si="276"/>
        <v>10</v>
      </c>
      <c r="N110" s="50">
        <v>10412</v>
      </c>
      <c r="O110" s="50">
        <v>7970.42513</v>
      </c>
      <c r="P110" s="60">
        <f t="shared" si="188"/>
        <v>0.765503758163657</v>
      </c>
      <c r="Q110" s="71" t="str">
        <f t="shared" si="277"/>
        <v>是</v>
      </c>
      <c r="R110" s="50">
        <f t="shared" si="278"/>
        <v>10</v>
      </c>
      <c r="S110" s="72">
        <f t="shared" si="279"/>
        <v>140.147136100893</v>
      </c>
      <c r="T110" s="50">
        <f t="shared" si="280"/>
        <v>18985</v>
      </c>
      <c r="U110" s="73">
        <f t="shared" si="281"/>
        <v>0.610040808579292</v>
      </c>
      <c r="V110" s="74">
        <f t="shared" si="282"/>
        <v>0.00133781949321439</v>
      </c>
      <c r="W110" s="72">
        <f t="shared" si="283"/>
        <v>191.277704335044</v>
      </c>
      <c r="X110" s="72">
        <f t="shared" si="284"/>
        <v>21.93</v>
      </c>
      <c r="Y110" s="72">
        <f t="shared" si="285"/>
        <v>101.225720026792</v>
      </c>
      <c r="Z110" s="50">
        <f t="shared" si="286"/>
        <v>7970.42513</v>
      </c>
      <c r="AA110" s="72">
        <f t="shared" si="287"/>
        <v>27.7616007656395</v>
      </c>
      <c r="AB110" s="60">
        <f t="shared" si="288"/>
        <v>0.765503758163657</v>
      </c>
      <c r="AC110" s="72">
        <f t="shared" si="289"/>
        <v>33.6713704475348</v>
      </c>
      <c r="AD110" s="72">
        <f t="shared" si="290"/>
        <v>494.083531675903</v>
      </c>
      <c r="AE110" s="83">
        <f t="shared" ref="AE110:AE124" si="298">ROUND(AD110/70,0)</f>
        <v>7</v>
      </c>
      <c r="AF110" s="50">
        <v>3</v>
      </c>
      <c r="AG110" s="50">
        <f t="shared" si="291"/>
        <v>10</v>
      </c>
      <c r="AH110" s="50">
        <f t="shared" si="292"/>
        <v>10</v>
      </c>
      <c r="AI110" s="45">
        <f t="shared" si="271"/>
        <v>700</v>
      </c>
      <c r="AJ110" s="50">
        <f t="shared" si="293"/>
        <v>7</v>
      </c>
      <c r="AK110" s="50">
        <f t="shared" si="294"/>
        <v>490</v>
      </c>
      <c r="AL110" s="50">
        <f t="shared" si="295"/>
        <v>3</v>
      </c>
      <c r="AM110" s="50">
        <f t="shared" si="296"/>
        <v>210</v>
      </c>
      <c r="AN110" s="92"/>
    </row>
    <row r="111" s="7" customFormat="1" ht="26" customHeight="1" spans="1:40">
      <c r="A111" s="42"/>
      <c r="B111" s="48" t="s">
        <v>339</v>
      </c>
      <c r="C111" s="49" t="s">
        <v>273</v>
      </c>
      <c r="D111" s="45">
        <v>46</v>
      </c>
      <c r="E111" s="46">
        <v>16.06</v>
      </c>
      <c r="F111" s="47">
        <v>17938</v>
      </c>
      <c r="G111" s="47">
        <v>32</v>
      </c>
      <c r="H111" s="47">
        <v>32</v>
      </c>
      <c r="I111" s="47">
        <v>44</v>
      </c>
      <c r="J111" s="45">
        <v>3</v>
      </c>
      <c r="K111" s="50">
        <v>4</v>
      </c>
      <c r="L111" s="50">
        <v>0</v>
      </c>
      <c r="M111" s="47">
        <f t="shared" si="276"/>
        <v>0</v>
      </c>
      <c r="N111" s="50">
        <v>9363</v>
      </c>
      <c r="O111" s="50">
        <v>7116.589053</v>
      </c>
      <c r="P111" s="60">
        <f t="shared" si="188"/>
        <v>0.760075729253444</v>
      </c>
      <c r="Q111" s="71" t="str">
        <f t="shared" si="277"/>
        <v>否</v>
      </c>
      <c r="R111" s="50">
        <f t="shared" si="278"/>
        <v>0</v>
      </c>
      <c r="S111" s="72">
        <f t="shared" si="279"/>
        <v>0</v>
      </c>
      <c r="T111" s="50">
        <f t="shared" si="280"/>
        <v>0</v>
      </c>
      <c r="U111" s="73" t="str">
        <f t="shared" si="281"/>
        <v>—</v>
      </c>
      <c r="V111" s="74" t="str">
        <f t="shared" si="282"/>
        <v/>
      </c>
      <c r="W111" s="72">
        <f t="shared" si="283"/>
        <v>0</v>
      </c>
      <c r="X111" s="72">
        <f t="shared" si="284"/>
        <v>0</v>
      </c>
      <c r="Y111" s="72">
        <f t="shared" si="285"/>
        <v>0</v>
      </c>
      <c r="Z111" s="50">
        <f t="shared" si="286"/>
        <v>0</v>
      </c>
      <c r="AA111" s="72">
        <f t="shared" si="287"/>
        <v>0</v>
      </c>
      <c r="AB111" s="60">
        <f t="shared" si="288"/>
        <v>0</v>
      </c>
      <c r="AC111" s="72">
        <f t="shared" si="289"/>
        <v>0</v>
      </c>
      <c r="AD111" s="72">
        <f t="shared" si="290"/>
        <v>0</v>
      </c>
      <c r="AE111" s="47"/>
      <c r="AF111" s="50"/>
      <c r="AG111" s="50">
        <f t="shared" si="291"/>
        <v>0</v>
      </c>
      <c r="AH111" s="50">
        <f t="shared" si="292"/>
        <v>0</v>
      </c>
      <c r="AI111" s="45"/>
      <c r="AJ111" s="50">
        <f t="shared" si="293"/>
        <v>0</v>
      </c>
      <c r="AK111" s="50">
        <f t="shared" si="294"/>
        <v>0</v>
      </c>
      <c r="AL111" s="50">
        <f t="shared" si="295"/>
        <v>0</v>
      </c>
      <c r="AM111" s="50">
        <f t="shared" si="296"/>
        <v>0</v>
      </c>
      <c r="AN111" s="92"/>
    </row>
    <row r="112" s="6" customFormat="1" ht="26" customHeight="1" spans="1:40">
      <c r="A112" s="40" t="s">
        <v>340</v>
      </c>
      <c r="B112" s="40" t="s">
        <v>241</v>
      </c>
      <c r="C112" s="40"/>
      <c r="D112" s="39">
        <f t="shared" ref="D112:O112" si="299">SUM(D113:D124)</f>
        <v>1110</v>
      </c>
      <c r="E112" s="41">
        <f t="shared" si="299"/>
        <v>179.8</v>
      </c>
      <c r="F112" s="37"/>
      <c r="G112" s="37">
        <f t="shared" si="299"/>
        <v>984</v>
      </c>
      <c r="H112" s="37">
        <f t="shared" si="299"/>
        <v>706</v>
      </c>
      <c r="I112" s="37">
        <f t="shared" si="299"/>
        <v>402</v>
      </c>
      <c r="J112" s="37">
        <f t="shared" si="299"/>
        <v>109</v>
      </c>
      <c r="K112" s="37">
        <f t="shared" si="299"/>
        <v>103</v>
      </c>
      <c r="L112" s="37">
        <f t="shared" si="299"/>
        <v>99</v>
      </c>
      <c r="M112" s="37">
        <f t="shared" si="299"/>
        <v>278</v>
      </c>
      <c r="N112" s="37">
        <f t="shared" si="299"/>
        <v>117475.84</v>
      </c>
      <c r="O112" s="37">
        <f t="shared" si="299"/>
        <v>83576.225988</v>
      </c>
      <c r="P112" s="59">
        <f t="shared" si="188"/>
        <v>0.711433312483656</v>
      </c>
      <c r="Q112" s="69" t="s">
        <v>239</v>
      </c>
      <c r="R112" s="37">
        <f t="shared" ref="R112:AC112" si="300">SUM(R113:R124)</f>
        <v>280</v>
      </c>
      <c r="S112" s="41">
        <f t="shared" si="300"/>
        <v>3924.11981082501</v>
      </c>
      <c r="T112" s="69" t="s">
        <v>239</v>
      </c>
      <c r="U112" s="69" t="s">
        <v>239</v>
      </c>
      <c r="V112" s="70">
        <f t="shared" si="300"/>
        <v>0.00874732689570086</v>
      </c>
      <c r="W112" s="41">
        <f t="shared" si="300"/>
        <v>1250.66843185078</v>
      </c>
      <c r="X112" s="37">
        <f t="shared" si="300"/>
        <v>121.61</v>
      </c>
      <c r="Y112" s="41">
        <f t="shared" si="300"/>
        <v>561.334236774197</v>
      </c>
      <c r="Z112" s="37">
        <f t="shared" si="300"/>
        <v>62787.131349</v>
      </c>
      <c r="AA112" s="41">
        <f t="shared" si="300"/>
        <v>218.692384069945</v>
      </c>
      <c r="AB112" s="41">
        <f t="shared" si="300"/>
        <v>6.45133799793819</v>
      </c>
      <c r="AC112" s="41">
        <f t="shared" si="300"/>
        <v>283.767897014548</v>
      </c>
      <c r="AD112" s="41">
        <f t="shared" ref="AD112:AH112" si="301">SUM(AD114:AD124)</f>
        <v>6238.58276053449</v>
      </c>
      <c r="AE112" s="37">
        <f t="shared" si="301"/>
        <v>90</v>
      </c>
      <c r="AF112" s="37">
        <f t="shared" si="301"/>
        <v>0</v>
      </c>
      <c r="AG112" s="37">
        <f t="shared" si="301"/>
        <v>90</v>
      </c>
      <c r="AH112" s="37">
        <f t="shared" si="301"/>
        <v>90</v>
      </c>
      <c r="AI112" s="39">
        <f>AH112*70</f>
        <v>6300</v>
      </c>
      <c r="AJ112" s="37">
        <f t="shared" ref="AJ112:AM112" si="302">SUM(AJ114:AJ124)</f>
        <v>66</v>
      </c>
      <c r="AK112" s="37">
        <f t="shared" si="302"/>
        <v>4620</v>
      </c>
      <c r="AL112" s="37">
        <f t="shared" si="302"/>
        <v>24</v>
      </c>
      <c r="AM112" s="37">
        <f t="shared" si="302"/>
        <v>1680</v>
      </c>
      <c r="AN112" s="91"/>
    </row>
    <row r="113" s="7" customFormat="1" ht="26" customHeight="1" spans="1:40">
      <c r="A113" s="42"/>
      <c r="B113" s="43" t="s">
        <v>169</v>
      </c>
      <c r="C113" s="44" t="s">
        <v>242</v>
      </c>
      <c r="D113" s="45">
        <v>114</v>
      </c>
      <c r="E113" s="46">
        <v>20.45</v>
      </c>
      <c r="F113" s="47">
        <v>25480</v>
      </c>
      <c r="G113" s="47">
        <v>89</v>
      </c>
      <c r="H113" s="47">
        <v>89</v>
      </c>
      <c r="I113" s="47">
        <v>91</v>
      </c>
      <c r="J113" s="45">
        <v>5</v>
      </c>
      <c r="K113" s="50">
        <v>0</v>
      </c>
      <c r="L113" s="50">
        <v>0</v>
      </c>
      <c r="M113" s="47">
        <f t="shared" ref="M113:M124" si="303">G113-H113</f>
        <v>0</v>
      </c>
      <c r="N113" s="50">
        <v>4259</v>
      </c>
      <c r="O113" s="50">
        <v>2014.414035</v>
      </c>
      <c r="P113" s="60">
        <f t="shared" si="188"/>
        <v>0.472978172106128</v>
      </c>
      <c r="Q113" s="71" t="str">
        <f t="shared" ref="Q113:Q115" si="304">IF(M113&gt;0,"是","否")</f>
        <v>否</v>
      </c>
      <c r="R113" s="50">
        <f t="shared" ref="R113:R124" si="305">IF(Q113="是",M113,0)</f>
        <v>0</v>
      </c>
      <c r="S113" s="72">
        <f t="shared" ref="S113:S124" si="306">R113/$R$9*60%*1270*70</f>
        <v>0</v>
      </c>
      <c r="T113" s="50">
        <f t="shared" ref="T113:T124" si="307">IF(Q113="是",F113,0)</f>
        <v>0</v>
      </c>
      <c r="U113" s="73" t="str">
        <f t="shared" ref="U113:U124" si="308">IF(Q113="是",($T$14-T113)/($T$14-$T$139),"—")</f>
        <v>—</v>
      </c>
      <c r="V113" s="74" t="str">
        <f t="shared" ref="V113:V124" si="309">IF(Q113="是",X113*U113/10000,"")</f>
        <v/>
      </c>
      <c r="W113" s="72">
        <f t="shared" ref="W113:W124" si="310">IF(Q113="是",V113/$V$9*0.2*1270*70,0)</f>
        <v>0</v>
      </c>
      <c r="X113" s="72">
        <f t="shared" ref="X113:X124" si="311">IF(Q113="是",E113,0)</f>
        <v>0</v>
      </c>
      <c r="Y113" s="72">
        <f t="shared" ref="Y113:Y124" si="312">X113/$X$9*0.1*1270*70</f>
        <v>0</v>
      </c>
      <c r="Z113" s="50">
        <f t="shared" ref="Z113:Z124" si="313">IF(Q113="是",O113,0)</f>
        <v>0</v>
      </c>
      <c r="AA113" s="72">
        <f t="shared" ref="AA113:AA124" si="314">Z113/$Z$9*6%*1270*70</f>
        <v>0</v>
      </c>
      <c r="AB113" s="60">
        <f t="shared" ref="AB113:AB124" si="315">IF(Q113="是",P113,0)</f>
        <v>0</v>
      </c>
      <c r="AC113" s="72">
        <f t="shared" ref="AC113:AC124" si="316">AB113/$AB$9*4%*1270*70</f>
        <v>0</v>
      </c>
      <c r="AD113" s="72">
        <f t="shared" ref="AD113:AD124" si="317">S113+W113+Y113+AA113+AC113</f>
        <v>0</v>
      </c>
      <c r="AE113" s="47"/>
      <c r="AF113" s="50"/>
      <c r="AG113" s="50">
        <f t="shared" ref="AG113:AG124" si="318">AE113+AF113</f>
        <v>0</v>
      </c>
      <c r="AH113" s="50">
        <f t="shared" ref="AH113:AH124" si="319">AG113</f>
        <v>0</v>
      </c>
      <c r="AI113" s="45"/>
      <c r="AJ113" s="50">
        <f t="shared" ref="AJ113:AJ124" si="320">ROUND(AH113/88900*64400,0)</f>
        <v>0</v>
      </c>
      <c r="AK113" s="50">
        <f>AJ113*70</f>
        <v>0</v>
      </c>
      <c r="AL113" s="50">
        <f t="shared" ref="AL113:AL124" si="321">ROUND(AH113/88900*24500,0)</f>
        <v>0</v>
      </c>
      <c r="AM113" s="50">
        <f>AL113*70</f>
        <v>0</v>
      </c>
      <c r="AN113" s="92"/>
    </row>
    <row r="114" s="6" customFormat="1" ht="26" customHeight="1" spans="1:40">
      <c r="A114" s="44"/>
      <c r="B114" s="48" t="s">
        <v>341</v>
      </c>
      <c r="C114" s="49" t="s">
        <v>273</v>
      </c>
      <c r="D114" s="45">
        <v>65</v>
      </c>
      <c r="E114" s="46">
        <v>6.32</v>
      </c>
      <c r="F114" s="47">
        <v>17547</v>
      </c>
      <c r="G114" s="45">
        <v>64</v>
      </c>
      <c r="H114" s="47">
        <f t="shared" si="297"/>
        <v>34</v>
      </c>
      <c r="I114" s="45">
        <v>23</v>
      </c>
      <c r="J114" s="45">
        <v>3</v>
      </c>
      <c r="K114" s="50">
        <v>5</v>
      </c>
      <c r="L114" s="50">
        <v>3</v>
      </c>
      <c r="M114" s="47">
        <f t="shared" si="303"/>
        <v>30</v>
      </c>
      <c r="N114" s="50">
        <v>6829</v>
      </c>
      <c r="O114" s="50">
        <v>4270.596786</v>
      </c>
      <c r="P114" s="60">
        <f t="shared" si="188"/>
        <v>0.625361954312491</v>
      </c>
      <c r="Q114" s="71" t="str">
        <f t="shared" si="304"/>
        <v>是</v>
      </c>
      <c r="R114" s="50">
        <f t="shared" si="305"/>
        <v>30</v>
      </c>
      <c r="S114" s="72">
        <f t="shared" si="306"/>
        <v>420.44140830268</v>
      </c>
      <c r="T114" s="50">
        <f t="shared" si="307"/>
        <v>17547</v>
      </c>
      <c r="U114" s="73">
        <f t="shared" si="308"/>
        <v>0.678276549302458</v>
      </c>
      <c r="V114" s="74">
        <f t="shared" si="309"/>
        <v>0.000428670779159153</v>
      </c>
      <c r="W114" s="72">
        <f t="shared" si="310"/>
        <v>61.2901538428531</v>
      </c>
      <c r="X114" s="72">
        <f t="shared" si="311"/>
        <v>6.32</v>
      </c>
      <c r="Y114" s="72">
        <f t="shared" si="312"/>
        <v>29.1722093282865</v>
      </c>
      <c r="Z114" s="50">
        <f t="shared" si="313"/>
        <v>4270.596786</v>
      </c>
      <c r="AA114" s="72">
        <f t="shared" si="314"/>
        <v>14.874815467209</v>
      </c>
      <c r="AB114" s="60">
        <f t="shared" si="315"/>
        <v>0.625361954312491</v>
      </c>
      <c r="AC114" s="72">
        <f t="shared" si="316"/>
        <v>27.5071073170989</v>
      </c>
      <c r="AD114" s="72">
        <f t="shared" si="317"/>
        <v>553.285694258127</v>
      </c>
      <c r="AE114" s="45">
        <f t="shared" si="298"/>
        <v>8</v>
      </c>
      <c r="AF114" s="50"/>
      <c r="AG114" s="50">
        <f t="shared" si="318"/>
        <v>8</v>
      </c>
      <c r="AH114" s="50">
        <f t="shared" si="319"/>
        <v>8</v>
      </c>
      <c r="AI114" s="45">
        <f t="shared" ref="AI114:AM114" si="322">AH114*70</f>
        <v>560</v>
      </c>
      <c r="AJ114" s="50">
        <f t="shared" si="320"/>
        <v>6</v>
      </c>
      <c r="AK114" s="50">
        <f t="shared" si="322"/>
        <v>420</v>
      </c>
      <c r="AL114" s="50">
        <f t="shared" si="321"/>
        <v>2</v>
      </c>
      <c r="AM114" s="50">
        <f t="shared" si="322"/>
        <v>140</v>
      </c>
      <c r="AN114" s="92"/>
    </row>
    <row r="115" s="6" customFormat="1" ht="35" customHeight="1" spans="1:40">
      <c r="A115" s="52" t="s">
        <v>340</v>
      </c>
      <c r="B115" s="48" t="s">
        <v>342</v>
      </c>
      <c r="C115" s="49" t="s">
        <v>273</v>
      </c>
      <c r="D115" s="45">
        <v>136</v>
      </c>
      <c r="E115" s="46">
        <v>20.52</v>
      </c>
      <c r="F115" s="47">
        <v>18991</v>
      </c>
      <c r="G115" s="45">
        <v>118</v>
      </c>
      <c r="H115" s="47">
        <f t="shared" si="297"/>
        <v>68</v>
      </c>
      <c r="I115" s="45">
        <v>28</v>
      </c>
      <c r="J115" s="45">
        <v>11</v>
      </c>
      <c r="K115" s="50">
        <v>14</v>
      </c>
      <c r="L115" s="50">
        <v>15</v>
      </c>
      <c r="M115" s="47">
        <f t="shared" si="303"/>
        <v>50</v>
      </c>
      <c r="N115" s="50">
        <v>8763</v>
      </c>
      <c r="O115" s="50">
        <v>5658.295057</v>
      </c>
      <c r="P115" s="60">
        <f t="shared" si="188"/>
        <v>0.645702962113431</v>
      </c>
      <c r="Q115" s="71" t="str">
        <f t="shared" si="304"/>
        <v>是</v>
      </c>
      <c r="R115" s="50">
        <f t="shared" si="305"/>
        <v>50</v>
      </c>
      <c r="S115" s="72">
        <f t="shared" si="306"/>
        <v>700.735680504467</v>
      </c>
      <c r="T115" s="50">
        <f t="shared" si="307"/>
        <v>18991</v>
      </c>
      <c r="U115" s="73">
        <f t="shared" si="308"/>
        <v>0.609756097560976</v>
      </c>
      <c r="V115" s="74">
        <f t="shared" si="309"/>
        <v>0.00125121951219512</v>
      </c>
      <c r="W115" s="72">
        <f t="shared" si="310"/>
        <v>178.89588029313</v>
      </c>
      <c r="X115" s="72">
        <f t="shared" si="311"/>
        <v>20.52</v>
      </c>
      <c r="Y115" s="72">
        <f t="shared" si="312"/>
        <v>94.7173631988037</v>
      </c>
      <c r="Z115" s="50">
        <f t="shared" si="313"/>
        <v>5658.295057</v>
      </c>
      <c r="AA115" s="72">
        <f t="shared" si="314"/>
        <v>19.7082747563084</v>
      </c>
      <c r="AB115" s="60">
        <f t="shared" si="315"/>
        <v>0.645702962113431</v>
      </c>
      <c r="AC115" s="72">
        <f t="shared" si="316"/>
        <v>28.401824817356</v>
      </c>
      <c r="AD115" s="72">
        <f t="shared" si="317"/>
        <v>1022.45902357006</v>
      </c>
      <c r="AE115" s="45">
        <f t="shared" si="298"/>
        <v>15</v>
      </c>
      <c r="AF115" s="50"/>
      <c r="AG115" s="50">
        <f t="shared" si="318"/>
        <v>15</v>
      </c>
      <c r="AH115" s="50">
        <f t="shared" si="319"/>
        <v>15</v>
      </c>
      <c r="AI115" s="45">
        <f t="shared" ref="AI115:AM115" si="323">AH115*70</f>
        <v>1050</v>
      </c>
      <c r="AJ115" s="50">
        <f t="shared" si="320"/>
        <v>11</v>
      </c>
      <c r="AK115" s="50">
        <f t="shared" si="323"/>
        <v>770</v>
      </c>
      <c r="AL115" s="50">
        <f t="shared" si="321"/>
        <v>4</v>
      </c>
      <c r="AM115" s="50">
        <f t="shared" si="323"/>
        <v>280</v>
      </c>
      <c r="AN115" s="92"/>
    </row>
    <row r="116" s="6" customFormat="1" ht="35" customHeight="1" spans="1:40">
      <c r="A116" s="42"/>
      <c r="B116" s="48" t="s">
        <v>343</v>
      </c>
      <c r="C116" s="49" t="s">
        <v>273</v>
      </c>
      <c r="D116" s="45">
        <v>85</v>
      </c>
      <c r="E116" s="46">
        <v>22.24</v>
      </c>
      <c r="F116" s="47">
        <v>24224</v>
      </c>
      <c r="G116" s="45">
        <v>73</v>
      </c>
      <c r="H116" s="47">
        <f t="shared" si="297"/>
        <v>74</v>
      </c>
      <c r="I116" s="45">
        <v>26</v>
      </c>
      <c r="J116" s="45">
        <v>27</v>
      </c>
      <c r="K116" s="50">
        <v>10</v>
      </c>
      <c r="L116" s="50">
        <v>11</v>
      </c>
      <c r="M116" s="47">
        <f t="shared" si="303"/>
        <v>-1</v>
      </c>
      <c r="N116" s="50">
        <v>8945</v>
      </c>
      <c r="O116" s="50">
        <v>6180.7147</v>
      </c>
      <c r="P116" s="60">
        <f t="shared" si="188"/>
        <v>0.690968664058133</v>
      </c>
      <c r="Q116" s="95" t="s">
        <v>310</v>
      </c>
      <c r="R116" s="50">
        <f t="shared" si="305"/>
        <v>0</v>
      </c>
      <c r="S116" s="72">
        <f t="shared" si="306"/>
        <v>0</v>
      </c>
      <c r="T116" s="50">
        <f t="shared" si="307"/>
        <v>0</v>
      </c>
      <c r="U116" s="73" t="str">
        <f t="shared" si="308"/>
        <v>—</v>
      </c>
      <c r="V116" s="74" t="str">
        <f t="shared" si="309"/>
        <v/>
      </c>
      <c r="W116" s="72">
        <f t="shared" si="310"/>
        <v>0</v>
      </c>
      <c r="X116" s="72">
        <f t="shared" si="311"/>
        <v>0</v>
      </c>
      <c r="Y116" s="72">
        <f t="shared" si="312"/>
        <v>0</v>
      </c>
      <c r="Z116" s="50">
        <f t="shared" si="313"/>
        <v>0</v>
      </c>
      <c r="AA116" s="72">
        <f t="shared" si="314"/>
        <v>0</v>
      </c>
      <c r="AB116" s="60">
        <f t="shared" si="315"/>
        <v>0</v>
      </c>
      <c r="AC116" s="72">
        <f t="shared" si="316"/>
        <v>0</v>
      </c>
      <c r="AD116" s="72">
        <f t="shared" si="317"/>
        <v>0</v>
      </c>
      <c r="AE116" s="45">
        <f t="shared" si="298"/>
        <v>0</v>
      </c>
      <c r="AF116" s="50"/>
      <c r="AG116" s="50">
        <f t="shared" si="318"/>
        <v>0</v>
      </c>
      <c r="AH116" s="50">
        <f t="shared" si="319"/>
        <v>0</v>
      </c>
      <c r="AI116" s="45">
        <f t="shared" ref="AI116:AM116" si="324">AH116*70</f>
        <v>0</v>
      </c>
      <c r="AJ116" s="50">
        <f t="shared" si="320"/>
        <v>0</v>
      </c>
      <c r="AK116" s="50">
        <f t="shared" si="324"/>
        <v>0</v>
      </c>
      <c r="AL116" s="50">
        <f t="shared" si="321"/>
        <v>0</v>
      </c>
      <c r="AM116" s="50">
        <f t="shared" si="324"/>
        <v>0</v>
      </c>
      <c r="AN116" s="92"/>
    </row>
    <row r="117" s="6" customFormat="1" ht="35" customHeight="1" spans="1:40">
      <c r="A117" s="42"/>
      <c r="B117" s="48" t="s">
        <v>344</v>
      </c>
      <c r="C117" s="49" t="s">
        <v>252</v>
      </c>
      <c r="D117" s="45">
        <v>88</v>
      </c>
      <c r="E117" s="46">
        <v>15.5</v>
      </c>
      <c r="F117" s="47">
        <v>16278</v>
      </c>
      <c r="G117" s="45">
        <v>60</v>
      </c>
      <c r="H117" s="47">
        <f t="shared" si="297"/>
        <v>61</v>
      </c>
      <c r="I117" s="45">
        <v>31</v>
      </c>
      <c r="J117" s="45">
        <v>8</v>
      </c>
      <c r="K117" s="50">
        <v>12</v>
      </c>
      <c r="L117" s="50">
        <v>10</v>
      </c>
      <c r="M117" s="47">
        <f t="shared" si="303"/>
        <v>-1</v>
      </c>
      <c r="N117" s="50">
        <v>16788</v>
      </c>
      <c r="O117" s="50">
        <v>12593.965904</v>
      </c>
      <c r="P117" s="60">
        <f t="shared" si="188"/>
        <v>0.750176668096259</v>
      </c>
      <c r="Q117" s="95" t="s">
        <v>310</v>
      </c>
      <c r="R117" s="50">
        <f t="shared" si="305"/>
        <v>0</v>
      </c>
      <c r="S117" s="72">
        <f t="shared" si="306"/>
        <v>0</v>
      </c>
      <c r="T117" s="50">
        <f t="shared" si="307"/>
        <v>0</v>
      </c>
      <c r="U117" s="73" t="str">
        <f t="shared" si="308"/>
        <v>—</v>
      </c>
      <c r="V117" s="74" t="str">
        <f t="shared" si="309"/>
        <v/>
      </c>
      <c r="W117" s="72">
        <f t="shared" si="310"/>
        <v>0</v>
      </c>
      <c r="X117" s="72">
        <f t="shared" si="311"/>
        <v>0</v>
      </c>
      <c r="Y117" s="72">
        <f t="shared" si="312"/>
        <v>0</v>
      </c>
      <c r="Z117" s="50">
        <f t="shared" si="313"/>
        <v>0</v>
      </c>
      <c r="AA117" s="72">
        <f t="shared" si="314"/>
        <v>0</v>
      </c>
      <c r="AB117" s="60">
        <f t="shared" si="315"/>
        <v>0</v>
      </c>
      <c r="AC117" s="72">
        <f t="shared" si="316"/>
        <v>0</v>
      </c>
      <c r="AD117" s="72">
        <f t="shared" si="317"/>
        <v>0</v>
      </c>
      <c r="AE117" s="45">
        <f t="shared" si="298"/>
        <v>0</v>
      </c>
      <c r="AF117" s="50"/>
      <c r="AG117" s="50">
        <f t="shared" si="318"/>
        <v>0</v>
      </c>
      <c r="AH117" s="50">
        <f t="shared" si="319"/>
        <v>0</v>
      </c>
      <c r="AI117" s="45">
        <f t="shared" ref="AI117:AM117" si="325">AH117*70</f>
        <v>0</v>
      </c>
      <c r="AJ117" s="50">
        <f t="shared" si="320"/>
        <v>0</v>
      </c>
      <c r="AK117" s="50">
        <f t="shared" si="325"/>
        <v>0</v>
      </c>
      <c r="AL117" s="50">
        <f t="shared" si="321"/>
        <v>0</v>
      </c>
      <c r="AM117" s="50">
        <f t="shared" si="325"/>
        <v>0</v>
      </c>
      <c r="AN117" s="92"/>
    </row>
    <row r="118" s="6" customFormat="1" ht="35" customHeight="1" spans="1:40">
      <c r="A118" s="42"/>
      <c r="B118" s="48" t="s">
        <v>345</v>
      </c>
      <c r="C118" s="49" t="s">
        <v>252</v>
      </c>
      <c r="D118" s="45">
        <v>80</v>
      </c>
      <c r="E118" s="46">
        <v>12.34</v>
      </c>
      <c r="F118" s="47">
        <v>15006</v>
      </c>
      <c r="G118" s="45">
        <v>79</v>
      </c>
      <c r="H118" s="47">
        <f t="shared" si="297"/>
        <v>51</v>
      </c>
      <c r="I118" s="45">
        <v>25</v>
      </c>
      <c r="J118" s="45">
        <v>11</v>
      </c>
      <c r="K118" s="50">
        <v>9</v>
      </c>
      <c r="L118" s="50">
        <v>6</v>
      </c>
      <c r="M118" s="47">
        <f t="shared" si="303"/>
        <v>28</v>
      </c>
      <c r="N118" s="50">
        <v>12857</v>
      </c>
      <c r="O118" s="50">
        <v>9779.590287</v>
      </c>
      <c r="P118" s="60">
        <f t="shared" si="188"/>
        <v>0.760643251691686</v>
      </c>
      <c r="Q118" s="71" t="str">
        <f t="shared" ref="Q118:Q124" si="326">IF(M118&gt;0,"是","否")</f>
        <v>是</v>
      </c>
      <c r="R118" s="50">
        <f t="shared" si="305"/>
        <v>28</v>
      </c>
      <c r="S118" s="72">
        <f t="shared" si="306"/>
        <v>392.411981082501</v>
      </c>
      <c r="T118" s="50">
        <f t="shared" si="307"/>
        <v>15006</v>
      </c>
      <c r="U118" s="73">
        <f t="shared" si="308"/>
        <v>0.798851665559457</v>
      </c>
      <c r="V118" s="74">
        <f t="shared" si="309"/>
        <v>0.00098578295530037</v>
      </c>
      <c r="W118" s="72">
        <f t="shared" si="310"/>
        <v>140.944500823067</v>
      </c>
      <c r="X118" s="72">
        <f t="shared" si="311"/>
        <v>12.34</v>
      </c>
      <c r="Y118" s="72">
        <f t="shared" si="312"/>
        <v>56.9596618846607</v>
      </c>
      <c r="Z118" s="50">
        <f t="shared" si="313"/>
        <v>9779.590287</v>
      </c>
      <c r="AA118" s="72">
        <f t="shared" si="314"/>
        <v>34.0630614767747</v>
      </c>
      <c r="AB118" s="60">
        <f t="shared" si="315"/>
        <v>0.760643251691686</v>
      </c>
      <c r="AC118" s="72">
        <f t="shared" si="316"/>
        <v>33.4575767042186</v>
      </c>
      <c r="AD118" s="72">
        <f t="shared" si="317"/>
        <v>657.836781971222</v>
      </c>
      <c r="AE118" s="45">
        <f t="shared" si="298"/>
        <v>9</v>
      </c>
      <c r="AF118" s="50"/>
      <c r="AG118" s="50">
        <f t="shared" si="318"/>
        <v>9</v>
      </c>
      <c r="AH118" s="50">
        <f t="shared" si="319"/>
        <v>9</v>
      </c>
      <c r="AI118" s="45">
        <f t="shared" ref="AI118:AM118" si="327">AH118*70</f>
        <v>630</v>
      </c>
      <c r="AJ118" s="50">
        <f t="shared" si="320"/>
        <v>7</v>
      </c>
      <c r="AK118" s="50">
        <f t="shared" si="327"/>
        <v>490</v>
      </c>
      <c r="AL118" s="50">
        <f t="shared" si="321"/>
        <v>2</v>
      </c>
      <c r="AM118" s="50">
        <f t="shared" si="327"/>
        <v>140</v>
      </c>
      <c r="AN118" s="92"/>
    </row>
    <row r="119" s="6" customFormat="1" ht="35" customHeight="1" spans="1:40">
      <c r="A119" s="42"/>
      <c r="B119" s="48" t="s">
        <v>346</v>
      </c>
      <c r="C119" s="49" t="s">
        <v>252</v>
      </c>
      <c r="D119" s="45">
        <v>81</v>
      </c>
      <c r="E119" s="46">
        <v>14.44</v>
      </c>
      <c r="F119" s="47">
        <v>16308</v>
      </c>
      <c r="G119" s="45">
        <v>79</v>
      </c>
      <c r="H119" s="47">
        <f t="shared" si="297"/>
        <v>50</v>
      </c>
      <c r="I119" s="45">
        <v>23</v>
      </c>
      <c r="J119" s="45">
        <v>7</v>
      </c>
      <c r="K119" s="50">
        <v>9</v>
      </c>
      <c r="L119" s="50">
        <v>11</v>
      </c>
      <c r="M119" s="47">
        <f t="shared" si="303"/>
        <v>29</v>
      </c>
      <c r="N119" s="50">
        <v>10402</v>
      </c>
      <c r="O119" s="50">
        <v>7449.381051</v>
      </c>
      <c r="P119" s="60">
        <f t="shared" si="188"/>
        <v>0.716148918573351</v>
      </c>
      <c r="Q119" s="71" t="str">
        <f t="shared" si="326"/>
        <v>是</v>
      </c>
      <c r="R119" s="50">
        <f t="shared" si="305"/>
        <v>29</v>
      </c>
      <c r="S119" s="72">
        <f t="shared" si="306"/>
        <v>406.426694692591</v>
      </c>
      <c r="T119" s="50">
        <f t="shared" si="307"/>
        <v>16308</v>
      </c>
      <c r="U119" s="73">
        <f t="shared" si="308"/>
        <v>0.737069374584796</v>
      </c>
      <c r="V119" s="74">
        <f t="shared" si="309"/>
        <v>0.00106432817690045</v>
      </c>
      <c r="W119" s="72">
        <f t="shared" si="310"/>
        <v>152.174677801616</v>
      </c>
      <c r="X119" s="72">
        <f t="shared" si="311"/>
        <v>14.44</v>
      </c>
      <c r="Y119" s="72">
        <f t="shared" si="312"/>
        <v>66.6529592880471</v>
      </c>
      <c r="Z119" s="50">
        <f t="shared" si="313"/>
        <v>7449.381051</v>
      </c>
      <c r="AA119" s="72">
        <f t="shared" si="314"/>
        <v>25.9467643589774</v>
      </c>
      <c r="AB119" s="60">
        <f t="shared" si="315"/>
        <v>0.716148918573351</v>
      </c>
      <c r="AC119" s="72">
        <f t="shared" si="316"/>
        <v>31.5004534931747</v>
      </c>
      <c r="AD119" s="72">
        <f t="shared" si="317"/>
        <v>682.701549634405</v>
      </c>
      <c r="AE119" s="45">
        <f t="shared" si="298"/>
        <v>10</v>
      </c>
      <c r="AF119" s="50"/>
      <c r="AG119" s="50">
        <f t="shared" si="318"/>
        <v>10</v>
      </c>
      <c r="AH119" s="50">
        <f t="shared" si="319"/>
        <v>10</v>
      </c>
      <c r="AI119" s="45">
        <f t="shared" ref="AI119:AM119" si="328">AH119*70</f>
        <v>700</v>
      </c>
      <c r="AJ119" s="50">
        <f t="shared" si="320"/>
        <v>7</v>
      </c>
      <c r="AK119" s="50">
        <f t="shared" si="328"/>
        <v>490</v>
      </c>
      <c r="AL119" s="50">
        <f t="shared" si="321"/>
        <v>3</v>
      </c>
      <c r="AM119" s="50">
        <f t="shared" si="328"/>
        <v>210</v>
      </c>
      <c r="AN119" s="92"/>
    </row>
    <row r="120" s="6" customFormat="1" ht="31" customHeight="1" spans="1:40">
      <c r="A120" s="42"/>
      <c r="B120" s="48" t="s">
        <v>347</v>
      </c>
      <c r="C120" s="49" t="s">
        <v>252</v>
      </c>
      <c r="D120" s="45">
        <v>75</v>
      </c>
      <c r="E120" s="46">
        <v>11.61</v>
      </c>
      <c r="F120" s="47">
        <v>16416</v>
      </c>
      <c r="G120" s="45">
        <v>70</v>
      </c>
      <c r="H120" s="47">
        <f t="shared" si="297"/>
        <v>49</v>
      </c>
      <c r="I120" s="45">
        <v>23</v>
      </c>
      <c r="J120" s="45">
        <v>6</v>
      </c>
      <c r="K120" s="50">
        <v>10</v>
      </c>
      <c r="L120" s="50">
        <v>10</v>
      </c>
      <c r="M120" s="47">
        <f t="shared" si="303"/>
        <v>21</v>
      </c>
      <c r="N120" s="50">
        <v>8068</v>
      </c>
      <c r="O120" s="50">
        <v>6317.674612</v>
      </c>
      <c r="P120" s="60">
        <f t="shared" si="188"/>
        <v>0.783053372830937</v>
      </c>
      <c r="Q120" s="71" t="str">
        <f t="shared" si="326"/>
        <v>是</v>
      </c>
      <c r="R120" s="50">
        <f t="shared" si="305"/>
        <v>21</v>
      </c>
      <c r="S120" s="72">
        <f t="shared" si="306"/>
        <v>294.308985811876</v>
      </c>
      <c r="T120" s="50">
        <f t="shared" si="307"/>
        <v>16416</v>
      </c>
      <c r="U120" s="73">
        <f t="shared" si="308"/>
        <v>0.731944576255101</v>
      </c>
      <c r="V120" s="74">
        <f t="shared" si="309"/>
        <v>0.000849787653032172</v>
      </c>
      <c r="W120" s="72">
        <f t="shared" si="310"/>
        <v>121.50027135104</v>
      </c>
      <c r="X120" s="72">
        <f t="shared" si="311"/>
        <v>11.61</v>
      </c>
      <c r="Y120" s="72">
        <f t="shared" si="312"/>
        <v>53.5900870730074</v>
      </c>
      <c r="Z120" s="50">
        <f t="shared" si="313"/>
        <v>6317.674612</v>
      </c>
      <c r="AA120" s="72">
        <f t="shared" si="314"/>
        <v>22.0049442137549</v>
      </c>
      <c r="AB120" s="60">
        <f t="shared" si="315"/>
        <v>0.783053372830937</v>
      </c>
      <c r="AC120" s="72">
        <f t="shared" si="316"/>
        <v>34.4433060133261</v>
      </c>
      <c r="AD120" s="72">
        <f t="shared" si="317"/>
        <v>525.847594463004</v>
      </c>
      <c r="AE120" s="45">
        <f t="shared" si="298"/>
        <v>8</v>
      </c>
      <c r="AF120" s="50"/>
      <c r="AG120" s="50">
        <f t="shared" si="318"/>
        <v>8</v>
      </c>
      <c r="AH120" s="50">
        <f t="shared" si="319"/>
        <v>8</v>
      </c>
      <c r="AI120" s="45">
        <f t="shared" ref="AI120:AM120" si="329">AH120*70</f>
        <v>560</v>
      </c>
      <c r="AJ120" s="50">
        <f t="shared" si="320"/>
        <v>6</v>
      </c>
      <c r="AK120" s="50">
        <f t="shared" si="329"/>
        <v>420</v>
      </c>
      <c r="AL120" s="50">
        <f t="shared" si="321"/>
        <v>2</v>
      </c>
      <c r="AM120" s="50">
        <f t="shared" si="329"/>
        <v>140</v>
      </c>
      <c r="AN120" s="92"/>
    </row>
    <row r="121" s="6" customFormat="1" ht="31" customHeight="1" spans="1:40">
      <c r="A121" s="42"/>
      <c r="B121" s="48" t="s">
        <v>348</v>
      </c>
      <c r="C121" s="49" t="s">
        <v>252</v>
      </c>
      <c r="D121" s="45">
        <v>90</v>
      </c>
      <c r="E121" s="46">
        <v>12.62</v>
      </c>
      <c r="F121" s="47">
        <v>15702</v>
      </c>
      <c r="G121" s="45">
        <v>87</v>
      </c>
      <c r="H121" s="47">
        <f t="shared" si="297"/>
        <v>61</v>
      </c>
      <c r="I121" s="45">
        <v>34</v>
      </c>
      <c r="J121" s="45">
        <v>13</v>
      </c>
      <c r="K121" s="50">
        <v>8</v>
      </c>
      <c r="L121" s="50">
        <v>6</v>
      </c>
      <c r="M121" s="47">
        <f t="shared" si="303"/>
        <v>26</v>
      </c>
      <c r="N121" s="50">
        <v>14008.84</v>
      </c>
      <c r="O121" s="50">
        <v>9677.171818</v>
      </c>
      <c r="P121" s="60">
        <f t="shared" si="188"/>
        <v>0.690790373649781</v>
      </c>
      <c r="Q121" s="71" t="str">
        <f t="shared" si="326"/>
        <v>是</v>
      </c>
      <c r="R121" s="50">
        <f t="shared" si="305"/>
        <v>26</v>
      </c>
      <c r="S121" s="72">
        <f t="shared" si="306"/>
        <v>364.382553862323</v>
      </c>
      <c r="T121" s="50">
        <f t="shared" si="307"/>
        <v>15702</v>
      </c>
      <c r="U121" s="73">
        <f t="shared" si="308"/>
        <v>0.765825187434754</v>
      </c>
      <c r="V121" s="74">
        <f t="shared" si="309"/>
        <v>0.000966471386542659</v>
      </c>
      <c r="W121" s="72">
        <f t="shared" si="310"/>
        <v>138.183386518918</v>
      </c>
      <c r="X121" s="72">
        <f t="shared" si="311"/>
        <v>12.62</v>
      </c>
      <c r="Y121" s="72">
        <f t="shared" si="312"/>
        <v>58.2521015384456</v>
      </c>
      <c r="Z121" s="50">
        <f t="shared" si="313"/>
        <v>9677.171818</v>
      </c>
      <c r="AA121" s="72">
        <f t="shared" si="314"/>
        <v>33.7063301103756</v>
      </c>
      <c r="AB121" s="60">
        <f t="shared" si="315"/>
        <v>0.690790373649781</v>
      </c>
      <c r="AC121" s="72">
        <f t="shared" si="316"/>
        <v>30.3850351153731</v>
      </c>
      <c r="AD121" s="72">
        <f t="shared" si="317"/>
        <v>624.909407145435</v>
      </c>
      <c r="AE121" s="45">
        <f t="shared" si="298"/>
        <v>9</v>
      </c>
      <c r="AF121" s="50"/>
      <c r="AG121" s="50">
        <f t="shared" si="318"/>
        <v>9</v>
      </c>
      <c r="AH121" s="50">
        <f t="shared" si="319"/>
        <v>9</v>
      </c>
      <c r="AI121" s="45">
        <f t="shared" ref="AI121:AM121" si="330">AH121*70</f>
        <v>630</v>
      </c>
      <c r="AJ121" s="50">
        <f t="shared" si="320"/>
        <v>7</v>
      </c>
      <c r="AK121" s="50">
        <f t="shared" si="330"/>
        <v>490</v>
      </c>
      <c r="AL121" s="50">
        <f t="shared" si="321"/>
        <v>2</v>
      </c>
      <c r="AM121" s="50">
        <f t="shared" si="330"/>
        <v>140</v>
      </c>
      <c r="AN121" s="92"/>
    </row>
    <row r="122" s="6" customFormat="1" ht="31" customHeight="1" spans="1:40">
      <c r="A122" s="42"/>
      <c r="B122" s="48" t="s">
        <v>168</v>
      </c>
      <c r="C122" s="49" t="s">
        <v>252</v>
      </c>
      <c r="D122" s="45">
        <v>90</v>
      </c>
      <c r="E122" s="46">
        <v>17.87</v>
      </c>
      <c r="F122" s="47">
        <v>17157</v>
      </c>
      <c r="G122" s="45">
        <v>88</v>
      </c>
      <c r="H122" s="47">
        <f t="shared" si="297"/>
        <v>60</v>
      </c>
      <c r="I122" s="45">
        <v>31</v>
      </c>
      <c r="J122" s="45">
        <v>7</v>
      </c>
      <c r="K122" s="50">
        <v>10</v>
      </c>
      <c r="L122" s="50">
        <v>12</v>
      </c>
      <c r="M122" s="47">
        <f t="shared" si="303"/>
        <v>28</v>
      </c>
      <c r="N122" s="50">
        <v>8348</v>
      </c>
      <c r="O122" s="50">
        <v>6844.23245</v>
      </c>
      <c r="P122" s="60">
        <f t="shared" si="188"/>
        <v>0.819864931720172</v>
      </c>
      <c r="Q122" s="71" t="str">
        <f t="shared" si="326"/>
        <v>是</v>
      </c>
      <c r="R122" s="50">
        <f t="shared" si="305"/>
        <v>28</v>
      </c>
      <c r="S122" s="72">
        <f t="shared" si="306"/>
        <v>392.411981082501</v>
      </c>
      <c r="T122" s="50">
        <f t="shared" si="307"/>
        <v>17157</v>
      </c>
      <c r="U122" s="73">
        <f t="shared" si="308"/>
        <v>0.696782765493025</v>
      </c>
      <c r="V122" s="74">
        <f t="shared" si="309"/>
        <v>0.00124515080193603</v>
      </c>
      <c r="W122" s="72">
        <f t="shared" si="310"/>
        <v>178.028193006078</v>
      </c>
      <c r="X122" s="72">
        <f t="shared" si="311"/>
        <v>17.87</v>
      </c>
      <c r="Y122" s="72">
        <f t="shared" si="312"/>
        <v>82.4853450469114</v>
      </c>
      <c r="Z122" s="50">
        <f t="shared" si="313"/>
        <v>6844.23245</v>
      </c>
      <c r="AA122" s="72">
        <f t="shared" si="314"/>
        <v>23.8389854650243</v>
      </c>
      <c r="AB122" s="60">
        <f t="shared" si="315"/>
        <v>0.819864931720172</v>
      </c>
      <c r="AC122" s="72">
        <f t="shared" si="316"/>
        <v>36.0624954985405</v>
      </c>
      <c r="AD122" s="72">
        <f t="shared" si="317"/>
        <v>712.827000099055</v>
      </c>
      <c r="AE122" s="45">
        <f t="shared" si="298"/>
        <v>10</v>
      </c>
      <c r="AF122" s="50"/>
      <c r="AG122" s="50">
        <f t="shared" si="318"/>
        <v>10</v>
      </c>
      <c r="AH122" s="50">
        <f t="shared" si="319"/>
        <v>10</v>
      </c>
      <c r="AI122" s="45">
        <f t="shared" ref="AI122:AM122" si="331">AH122*70</f>
        <v>700</v>
      </c>
      <c r="AJ122" s="50">
        <f t="shared" si="320"/>
        <v>7</v>
      </c>
      <c r="AK122" s="50">
        <f t="shared" si="331"/>
        <v>490</v>
      </c>
      <c r="AL122" s="50">
        <f t="shared" si="321"/>
        <v>3</v>
      </c>
      <c r="AM122" s="50">
        <f t="shared" si="331"/>
        <v>210</v>
      </c>
      <c r="AN122" s="92"/>
    </row>
    <row r="123" s="6" customFormat="1" ht="31" customHeight="1" spans="1:40">
      <c r="A123" s="42"/>
      <c r="B123" s="48" t="s">
        <v>349</v>
      </c>
      <c r="C123" s="49" t="s">
        <v>252</v>
      </c>
      <c r="D123" s="45">
        <v>92</v>
      </c>
      <c r="E123" s="46">
        <v>10.72</v>
      </c>
      <c r="F123" s="47">
        <v>14603</v>
      </c>
      <c r="G123" s="45">
        <v>69</v>
      </c>
      <c r="H123" s="47">
        <f t="shared" si="297"/>
        <v>52</v>
      </c>
      <c r="I123" s="45">
        <v>35</v>
      </c>
      <c r="J123" s="45">
        <v>4</v>
      </c>
      <c r="K123" s="50">
        <v>6</v>
      </c>
      <c r="L123" s="50">
        <v>7</v>
      </c>
      <c r="M123" s="47">
        <f t="shared" si="303"/>
        <v>17</v>
      </c>
      <c r="N123" s="50">
        <v>8708</v>
      </c>
      <c r="O123" s="50">
        <v>6626.072514</v>
      </c>
      <c r="P123" s="60">
        <f t="shared" si="188"/>
        <v>0.760917835783188</v>
      </c>
      <c r="Q123" s="71" t="str">
        <f t="shared" si="326"/>
        <v>是</v>
      </c>
      <c r="R123" s="50">
        <f t="shared" si="305"/>
        <v>17</v>
      </c>
      <c r="S123" s="72">
        <f t="shared" si="306"/>
        <v>238.250131371519</v>
      </c>
      <c r="T123" s="50">
        <f t="shared" si="307"/>
        <v>14603</v>
      </c>
      <c r="U123" s="73">
        <f t="shared" si="308"/>
        <v>0.817974755623043</v>
      </c>
      <c r="V123" s="74">
        <f t="shared" si="309"/>
        <v>0.000876868938027902</v>
      </c>
      <c r="W123" s="72">
        <f t="shared" si="310"/>
        <v>125.372278038564</v>
      </c>
      <c r="X123" s="72">
        <f t="shared" si="311"/>
        <v>10.72</v>
      </c>
      <c r="Y123" s="72">
        <f t="shared" si="312"/>
        <v>49.4819753163341</v>
      </c>
      <c r="Z123" s="50">
        <f t="shared" si="313"/>
        <v>6626.072514</v>
      </c>
      <c r="AA123" s="72">
        <f t="shared" si="314"/>
        <v>23.0791177104809</v>
      </c>
      <c r="AB123" s="60">
        <f t="shared" si="315"/>
        <v>0.760917835783188</v>
      </c>
      <c r="AC123" s="72">
        <f t="shared" si="316"/>
        <v>33.4696545321396</v>
      </c>
      <c r="AD123" s="72">
        <f t="shared" si="317"/>
        <v>469.653156969037</v>
      </c>
      <c r="AE123" s="45">
        <f t="shared" si="298"/>
        <v>7</v>
      </c>
      <c r="AF123" s="50"/>
      <c r="AG123" s="50">
        <f t="shared" si="318"/>
        <v>7</v>
      </c>
      <c r="AH123" s="50">
        <f t="shared" si="319"/>
        <v>7</v>
      </c>
      <c r="AI123" s="45">
        <f t="shared" ref="AI123:AM123" si="332">AH123*70</f>
        <v>490</v>
      </c>
      <c r="AJ123" s="50">
        <f t="shared" si="320"/>
        <v>5</v>
      </c>
      <c r="AK123" s="50">
        <f t="shared" si="332"/>
        <v>350</v>
      </c>
      <c r="AL123" s="50">
        <f t="shared" si="321"/>
        <v>2</v>
      </c>
      <c r="AM123" s="50">
        <f t="shared" si="332"/>
        <v>140</v>
      </c>
      <c r="AN123" s="92"/>
    </row>
    <row r="124" s="6" customFormat="1" ht="31" customHeight="1" spans="1:40">
      <c r="A124" s="44"/>
      <c r="B124" s="48" t="s">
        <v>350</v>
      </c>
      <c r="C124" s="49" t="s">
        <v>273</v>
      </c>
      <c r="D124" s="45">
        <v>114</v>
      </c>
      <c r="E124" s="46">
        <v>15.17</v>
      </c>
      <c r="F124" s="47">
        <v>16851</v>
      </c>
      <c r="G124" s="45">
        <v>108</v>
      </c>
      <c r="H124" s="47">
        <f t="shared" si="297"/>
        <v>57</v>
      </c>
      <c r="I124" s="45">
        <v>32</v>
      </c>
      <c r="J124" s="45">
        <v>7</v>
      </c>
      <c r="K124" s="50">
        <v>10</v>
      </c>
      <c r="L124" s="50">
        <v>8</v>
      </c>
      <c r="M124" s="47">
        <f t="shared" si="303"/>
        <v>51</v>
      </c>
      <c r="N124" s="50">
        <v>9500</v>
      </c>
      <c r="O124" s="50">
        <v>6164.116774</v>
      </c>
      <c r="P124" s="60">
        <f t="shared" si="188"/>
        <v>0.648854397263158</v>
      </c>
      <c r="Q124" s="71" t="str">
        <f t="shared" si="326"/>
        <v>是</v>
      </c>
      <c r="R124" s="50">
        <f t="shared" si="305"/>
        <v>51</v>
      </c>
      <c r="S124" s="72">
        <f t="shared" si="306"/>
        <v>714.750394114556</v>
      </c>
      <c r="T124" s="50">
        <f t="shared" si="307"/>
        <v>16851</v>
      </c>
      <c r="U124" s="73">
        <f t="shared" si="308"/>
        <v>0.711303027427161</v>
      </c>
      <c r="V124" s="74">
        <f t="shared" si="309"/>
        <v>0.001079046692607</v>
      </c>
      <c r="W124" s="72">
        <f t="shared" si="310"/>
        <v>154.279090175519</v>
      </c>
      <c r="X124" s="72">
        <f t="shared" si="311"/>
        <v>15.17</v>
      </c>
      <c r="Y124" s="72">
        <f t="shared" si="312"/>
        <v>70.0225340997004</v>
      </c>
      <c r="Z124" s="50">
        <f t="shared" si="313"/>
        <v>6164.116774</v>
      </c>
      <c r="AA124" s="72">
        <f t="shared" si="314"/>
        <v>21.4700905110402</v>
      </c>
      <c r="AB124" s="60">
        <f t="shared" si="315"/>
        <v>0.648854397263158</v>
      </c>
      <c r="AC124" s="72">
        <f t="shared" si="316"/>
        <v>28.5404435233208</v>
      </c>
      <c r="AD124" s="72">
        <f t="shared" si="317"/>
        <v>989.062552424136</v>
      </c>
      <c r="AE124" s="45">
        <f t="shared" si="298"/>
        <v>14</v>
      </c>
      <c r="AF124" s="50"/>
      <c r="AG124" s="50">
        <f t="shared" si="318"/>
        <v>14</v>
      </c>
      <c r="AH124" s="50">
        <f t="shared" si="319"/>
        <v>14</v>
      </c>
      <c r="AI124" s="45">
        <f t="shared" ref="AI124:AM124" si="333">AH124*70</f>
        <v>980</v>
      </c>
      <c r="AJ124" s="50">
        <f t="shared" si="320"/>
        <v>10</v>
      </c>
      <c r="AK124" s="50">
        <f t="shared" si="333"/>
        <v>700</v>
      </c>
      <c r="AL124" s="50">
        <f t="shared" si="321"/>
        <v>4</v>
      </c>
      <c r="AM124" s="50">
        <f t="shared" si="333"/>
        <v>280</v>
      </c>
      <c r="AN124" s="92"/>
    </row>
    <row r="125" s="6" customFormat="1" ht="35" customHeight="1" spans="1:40">
      <c r="A125" s="40" t="s">
        <v>351</v>
      </c>
      <c r="B125" s="40" t="s">
        <v>241</v>
      </c>
      <c r="C125" s="40"/>
      <c r="D125" s="39">
        <f t="shared" ref="D125:O125" si="334">SUM(D126:D130)</f>
        <v>340</v>
      </c>
      <c r="E125" s="41">
        <f t="shared" si="334"/>
        <v>65</v>
      </c>
      <c r="F125" s="37"/>
      <c r="G125" s="37">
        <f t="shared" si="334"/>
        <v>329</v>
      </c>
      <c r="H125" s="37">
        <f t="shared" si="334"/>
        <v>245</v>
      </c>
      <c r="I125" s="37">
        <f t="shared" si="334"/>
        <v>163</v>
      </c>
      <c r="J125" s="37">
        <f t="shared" si="334"/>
        <v>24</v>
      </c>
      <c r="K125" s="37">
        <f t="shared" si="334"/>
        <v>36</v>
      </c>
      <c r="L125" s="37">
        <f t="shared" si="334"/>
        <v>33</v>
      </c>
      <c r="M125" s="37">
        <f t="shared" si="334"/>
        <v>84</v>
      </c>
      <c r="N125" s="37">
        <f t="shared" si="334"/>
        <v>50255</v>
      </c>
      <c r="O125" s="37">
        <f t="shared" si="334"/>
        <v>37530.304441</v>
      </c>
      <c r="P125" s="59">
        <f t="shared" si="188"/>
        <v>0.746797421967963</v>
      </c>
      <c r="Q125" s="69" t="s">
        <v>239</v>
      </c>
      <c r="R125" s="37">
        <f t="shared" ref="R125:AH125" si="335">SUM(R126:R130)</f>
        <v>84</v>
      </c>
      <c r="S125" s="41">
        <f t="shared" si="335"/>
        <v>1177.2359432475</v>
      </c>
      <c r="T125" s="69" t="s">
        <v>239</v>
      </c>
      <c r="U125" s="69" t="s">
        <v>239</v>
      </c>
      <c r="V125" s="70">
        <f t="shared" si="335"/>
        <v>0.00375779586219987</v>
      </c>
      <c r="W125" s="41">
        <f t="shared" si="335"/>
        <v>537.279184170276</v>
      </c>
      <c r="X125" s="37">
        <f t="shared" si="335"/>
        <v>50.89</v>
      </c>
      <c r="Y125" s="41">
        <f t="shared" si="335"/>
        <v>234.900907075396</v>
      </c>
      <c r="Z125" s="37">
        <f t="shared" si="335"/>
        <v>24089.282194</v>
      </c>
      <c r="AA125" s="41">
        <f t="shared" si="335"/>
        <v>83.9048136194783</v>
      </c>
      <c r="AB125" s="41">
        <f t="shared" si="335"/>
        <v>2.2638965048126</v>
      </c>
      <c r="AC125" s="41">
        <f t="shared" si="335"/>
        <v>99.5795214007655</v>
      </c>
      <c r="AD125" s="41">
        <f t="shared" si="335"/>
        <v>2132.90036951342</v>
      </c>
      <c r="AE125" s="37">
        <f t="shared" si="335"/>
        <v>31</v>
      </c>
      <c r="AF125" s="37">
        <f t="shared" si="335"/>
        <v>0</v>
      </c>
      <c r="AG125" s="37">
        <f t="shared" si="335"/>
        <v>31</v>
      </c>
      <c r="AH125" s="37">
        <f t="shared" si="335"/>
        <v>31</v>
      </c>
      <c r="AI125" s="39">
        <f t="shared" ref="AI125:AI139" si="336">AH125*70</f>
        <v>2170</v>
      </c>
      <c r="AJ125" s="37">
        <f t="shared" ref="AJ125:AM125" si="337">SUM(AJ126:AJ130)</f>
        <v>22</v>
      </c>
      <c r="AK125" s="37">
        <f t="shared" si="337"/>
        <v>1540</v>
      </c>
      <c r="AL125" s="37">
        <f t="shared" si="337"/>
        <v>9</v>
      </c>
      <c r="AM125" s="37">
        <f t="shared" si="337"/>
        <v>630</v>
      </c>
      <c r="AN125" s="91"/>
    </row>
    <row r="126" s="6" customFormat="1" ht="35" customHeight="1" spans="1:40">
      <c r="A126" s="42"/>
      <c r="B126" s="43" t="s">
        <v>13</v>
      </c>
      <c r="C126" s="44" t="s">
        <v>273</v>
      </c>
      <c r="D126" s="45">
        <v>85</v>
      </c>
      <c r="E126" s="46">
        <v>22.25</v>
      </c>
      <c r="F126" s="47">
        <v>17740</v>
      </c>
      <c r="G126" s="45">
        <v>81</v>
      </c>
      <c r="H126" s="47">
        <f t="shared" ref="H126:H130" si="338">SUM(I126:L126)</f>
        <v>59</v>
      </c>
      <c r="I126" s="45">
        <v>34</v>
      </c>
      <c r="J126" s="45">
        <v>6</v>
      </c>
      <c r="K126" s="50">
        <v>9</v>
      </c>
      <c r="L126" s="50">
        <v>10</v>
      </c>
      <c r="M126" s="47">
        <f t="shared" ref="M126:M130" si="339">G126-H126</f>
        <v>22</v>
      </c>
      <c r="N126" s="50">
        <v>8321</v>
      </c>
      <c r="O126" s="50">
        <v>6254.472566</v>
      </c>
      <c r="P126" s="60">
        <f t="shared" si="188"/>
        <v>0.751649148660017</v>
      </c>
      <c r="Q126" s="71" t="str">
        <f t="shared" ref="Q126:Q130" si="340">IF(M126&gt;0,"是","否")</f>
        <v>是</v>
      </c>
      <c r="R126" s="50">
        <f t="shared" ref="R126:R130" si="341">IF(Q126="是",M126,0)</f>
        <v>22</v>
      </c>
      <c r="S126" s="72">
        <f t="shared" ref="S126:S130" si="342">R126/$R$9*60%*1270*70</f>
        <v>308.323699421965</v>
      </c>
      <c r="T126" s="50">
        <f t="shared" ref="T126:T130" si="343">IF(Q126="是",F126,0)</f>
        <v>17740</v>
      </c>
      <c r="U126" s="73">
        <f t="shared" ref="U126:U130" si="344">IF(Q126="是",($T$14-T126)/($T$14-$T$139),"—")</f>
        <v>0.669118344879947</v>
      </c>
      <c r="V126" s="74">
        <f t="shared" ref="V126:V130" si="345">IF(Q126="是",X126*U126/10000,"")</f>
        <v>0.00148878831735788</v>
      </c>
      <c r="W126" s="72">
        <f t="shared" ref="W126:W130" si="346">IF(Q126="是",V126/$V$9*0.2*1270*70,0)</f>
        <v>212.862806252602</v>
      </c>
      <c r="X126" s="72">
        <f t="shared" ref="X126:X130" si="347">IF(Q126="是",E126,0)</f>
        <v>22.25</v>
      </c>
      <c r="Y126" s="72">
        <f t="shared" ref="Y126:Y130" si="348">X126/$X$9*0.1*1270*70</f>
        <v>102.702793916832</v>
      </c>
      <c r="Z126" s="50">
        <f t="shared" ref="Z126:Z130" si="349">IF(Q126="是",O126,0)</f>
        <v>6254.472566</v>
      </c>
      <c r="AA126" s="72">
        <f t="shared" ref="AA126:AA130" si="350">Z126/$Z$9*6%*1270*70</f>
        <v>21.7848066501989</v>
      </c>
      <c r="AB126" s="60">
        <f t="shared" ref="AB126:AB130" si="351">IF(Q126="是",P126,0)</f>
        <v>0.751649148660017</v>
      </c>
      <c r="AC126" s="72">
        <f t="shared" ref="AC126:AC130" si="352">AB126/$AB$9*4%*1270*70</f>
        <v>33.0619630030539</v>
      </c>
      <c r="AD126" s="72">
        <f t="shared" ref="AD126:AD130" si="353">S126+W126+Y126+AA126+AC126</f>
        <v>678.736069244652</v>
      </c>
      <c r="AE126" s="45">
        <v>10</v>
      </c>
      <c r="AF126" s="50"/>
      <c r="AG126" s="50">
        <f t="shared" ref="AG126:AG130" si="354">AE126+AF126</f>
        <v>10</v>
      </c>
      <c r="AH126" s="50">
        <f t="shared" ref="AH126:AH130" si="355">AG126</f>
        <v>10</v>
      </c>
      <c r="AI126" s="45">
        <f t="shared" ref="AI126:AM126" si="356">AH126*70</f>
        <v>700</v>
      </c>
      <c r="AJ126" s="50">
        <f t="shared" ref="AJ126:AJ130" si="357">ROUND(AH126/88900*64400,0)</f>
        <v>7</v>
      </c>
      <c r="AK126" s="50">
        <f t="shared" si="356"/>
        <v>490</v>
      </c>
      <c r="AL126" s="50">
        <f t="shared" ref="AL126:AL130" si="358">ROUND(AH126/88900*24500,0)</f>
        <v>3</v>
      </c>
      <c r="AM126" s="50">
        <f t="shared" si="356"/>
        <v>210</v>
      </c>
      <c r="AN126" s="92"/>
    </row>
    <row r="127" s="7" customFormat="1" ht="35" customHeight="1" spans="1:40">
      <c r="A127" s="42"/>
      <c r="B127" s="48" t="s">
        <v>17</v>
      </c>
      <c r="C127" s="49" t="s">
        <v>242</v>
      </c>
      <c r="D127" s="45">
        <v>29</v>
      </c>
      <c r="E127" s="46">
        <v>5.29</v>
      </c>
      <c r="F127" s="47">
        <v>16361</v>
      </c>
      <c r="G127" s="45">
        <v>28</v>
      </c>
      <c r="H127" s="45">
        <v>28</v>
      </c>
      <c r="I127" s="45">
        <v>40</v>
      </c>
      <c r="J127" s="45">
        <v>0</v>
      </c>
      <c r="K127" s="50">
        <v>0</v>
      </c>
      <c r="L127" s="50">
        <v>0</v>
      </c>
      <c r="M127" s="47">
        <f t="shared" si="339"/>
        <v>0</v>
      </c>
      <c r="N127" s="93">
        <v>5545.34</v>
      </c>
      <c r="O127" s="50">
        <v>4198.032961</v>
      </c>
      <c r="P127" s="94">
        <f t="shared" si="188"/>
        <v>0.75703797440734</v>
      </c>
      <c r="Q127" s="71" t="str">
        <f t="shared" si="340"/>
        <v>否</v>
      </c>
      <c r="R127" s="50">
        <f t="shared" si="341"/>
        <v>0</v>
      </c>
      <c r="S127" s="72">
        <f t="shared" si="342"/>
        <v>0</v>
      </c>
      <c r="T127" s="50">
        <f t="shared" si="343"/>
        <v>0</v>
      </c>
      <c r="U127" s="73" t="str">
        <f t="shared" si="344"/>
        <v>—</v>
      </c>
      <c r="V127" s="74" t="str">
        <f t="shared" si="345"/>
        <v/>
      </c>
      <c r="W127" s="72">
        <f t="shared" si="346"/>
        <v>0</v>
      </c>
      <c r="X127" s="72">
        <f t="shared" si="347"/>
        <v>0</v>
      </c>
      <c r="Y127" s="72">
        <f t="shared" si="348"/>
        <v>0</v>
      </c>
      <c r="Z127" s="50">
        <f t="shared" si="349"/>
        <v>0</v>
      </c>
      <c r="AA127" s="72">
        <f t="shared" si="350"/>
        <v>0</v>
      </c>
      <c r="AB127" s="60">
        <f t="shared" si="351"/>
        <v>0</v>
      </c>
      <c r="AC127" s="72">
        <f t="shared" si="352"/>
        <v>0</v>
      </c>
      <c r="AD127" s="72">
        <f t="shared" si="353"/>
        <v>0</v>
      </c>
      <c r="AE127" s="45"/>
      <c r="AF127" s="50"/>
      <c r="AG127" s="50">
        <f t="shared" si="354"/>
        <v>0</v>
      </c>
      <c r="AH127" s="50">
        <f t="shared" si="355"/>
        <v>0</v>
      </c>
      <c r="AI127" s="45"/>
      <c r="AJ127" s="50">
        <f t="shared" si="357"/>
        <v>0</v>
      </c>
      <c r="AK127" s="50">
        <f t="shared" ref="AK127:AK130" si="359">AJ127*70</f>
        <v>0</v>
      </c>
      <c r="AL127" s="50">
        <f t="shared" si="358"/>
        <v>0</v>
      </c>
      <c r="AM127" s="50">
        <f t="shared" ref="AM127:AM130" si="360">AL127*70</f>
        <v>0</v>
      </c>
      <c r="AN127" s="92"/>
    </row>
    <row r="128" s="7" customFormat="1" ht="35" customHeight="1" spans="1:40">
      <c r="A128" s="42"/>
      <c r="B128" s="48" t="s">
        <v>14</v>
      </c>
      <c r="C128" s="49" t="s">
        <v>252</v>
      </c>
      <c r="D128" s="45">
        <v>61</v>
      </c>
      <c r="E128" s="46">
        <v>8.82</v>
      </c>
      <c r="F128" s="47">
        <v>13965</v>
      </c>
      <c r="G128" s="45">
        <v>58</v>
      </c>
      <c r="H128" s="45">
        <v>58</v>
      </c>
      <c r="I128" s="45">
        <v>35</v>
      </c>
      <c r="J128" s="45">
        <v>5</v>
      </c>
      <c r="K128" s="50">
        <v>10</v>
      </c>
      <c r="L128" s="50">
        <v>7</v>
      </c>
      <c r="M128" s="47">
        <f t="shared" si="339"/>
        <v>0</v>
      </c>
      <c r="N128" s="93">
        <v>12818.66</v>
      </c>
      <c r="O128" s="50">
        <v>9242.989286</v>
      </c>
      <c r="P128" s="94">
        <f t="shared" si="188"/>
        <v>0.721057371519332</v>
      </c>
      <c r="Q128" s="71" t="str">
        <f t="shared" si="340"/>
        <v>否</v>
      </c>
      <c r="R128" s="50">
        <f t="shared" si="341"/>
        <v>0</v>
      </c>
      <c r="S128" s="72">
        <f t="shared" si="342"/>
        <v>0</v>
      </c>
      <c r="T128" s="50">
        <f t="shared" si="343"/>
        <v>0</v>
      </c>
      <c r="U128" s="73" t="str">
        <f t="shared" si="344"/>
        <v>—</v>
      </c>
      <c r="V128" s="74" t="str">
        <f t="shared" si="345"/>
        <v/>
      </c>
      <c r="W128" s="72">
        <f t="shared" si="346"/>
        <v>0</v>
      </c>
      <c r="X128" s="72">
        <f t="shared" si="347"/>
        <v>0</v>
      </c>
      <c r="Y128" s="72">
        <f t="shared" si="348"/>
        <v>0</v>
      </c>
      <c r="Z128" s="50">
        <f t="shared" si="349"/>
        <v>0</v>
      </c>
      <c r="AA128" s="72">
        <f t="shared" si="350"/>
        <v>0</v>
      </c>
      <c r="AB128" s="60">
        <f t="shared" si="351"/>
        <v>0</v>
      </c>
      <c r="AC128" s="72">
        <f t="shared" si="352"/>
        <v>0</v>
      </c>
      <c r="AD128" s="72">
        <f t="shared" si="353"/>
        <v>0</v>
      </c>
      <c r="AE128" s="45"/>
      <c r="AF128" s="50"/>
      <c r="AG128" s="50">
        <f t="shared" si="354"/>
        <v>0</v>
      </c>
      <c r="AH128" s="50">
        <f t="shared" si="355"/>
        <v>0</v>
      </c>
      <c r="AI128" s="45"/>
      <c r="AJ128" s="50">
        <f t="shared" si="357"/>
        <v>0</v>
      </c>
      <c r="AK128" s="50">
        <f t="shared" si="359"/>
        <v>0</v>
      </c>
      <c r="AL128" s="50">
        <f t="shared" si="358"/>
        <v>0</v>
      </c>
      <c r="AM128" s="50">
        <f t="shared" si="360"/>
        <v>0</v>
      </c>
      <c r="AN128" s="92"/>
    </row>
    <row r="129" s="6" customFormat="1" ht="35" customHeight="1" spans="1:40">
      <c r="A129" s="42"/>
      <c r="B129" s="48" t="s">
        <v>15</v>
      </c>
      <c r="C129" s="49" t="s">
        <v>252</v>
      </c>
      <c r="D129" s="45">
        <v>97</v>
      </c>
      <c r="E129" s="46">
        <v>17.91</v>
      </c>
      <c r="F129" s="47">
        <v>15652</v>
      </c>
      <c r="G129" s="45">
        <v>94</v>
      </c>
      <c r="H129" s="47">
        <f t="shared" si="338"/>
        <v>51</v>
      </c>
      <c r="I129" s="45">
        <v>20</v>
      </c>
      <c r="J129" s="45">
        <v>7</v>
      </c>
      <c r="K129" s="50">
        <v>13</v>
      </c>
      <c r="L129" s="50">
        <v>11</v>
      </c>
      <c r="M129" s="47">
        <f t="shared" si="339"/>
        <v>43</v>
      </c>
      <c r="N129" s="50">
        <v>12978</v>
      </c>
      <c r="O129" s="50">
        <v>9883.544563</v>
      </c>
      <c r="P129" s="60">
        <f t="shared" si="188"/>
        <v>0.761561455000771</v>
      </c>
      <c r="Q129" s="71" t="str">
        <f t="shared" si="340"/>
        <v>是</v>
      </c>
      <c r="R129" s="50">
        <f t="shared" si="341"/>
        <v>43</v>
      </c>
      <c r="S129" s="72">
        <f t="shared" si="342"/>
        <v>602.632685233841</v>
      </c>
      <c r="T129" s="50">
        <f t="shared" si="343"/>
        <v>15652</v>
      </c>
      <c r="U129" s="73">
        <f t="shared" si="344"/>
        <v>0.768197779254057</v>
      </c>
      <c r="V129" s="74">
        <f t="shared" si="345"/>
        <v>0.00137584222264402</v>
      </c>
      <c r="W129" s="72">
        <f t="shared" si="346"/>
        <v>196.71408826781</v>
      </c>
      <c r="X129" s="72">
        <f t="shared" si="347"/>
        <v>17.91</v>
      </c>
      <c r="Y129" s="72">
        <f t="shared" si="348"/>
        <v>82.6699792831664</v>
      </c>
      <c r="Z129" s="50">
        <f t="shared" si="349"/>
        <v>9883.544563</v>
      </c>
      <c r="AA129" s="72">
        <f t="shared" si="350"/>
        <v>34.4251421765018</v>
      </c>
      <c r="AB129" s="60">
        <f t="shared" si="351"/>
        <v>0.761561455000771</v>
      </c>
      <c r="AC129" s="72">
        <f t="shared" si="352"/>
        <v>33.497964701582</v>
      </c>
      <c r="AD129" s="72">
        <f t="shared" si="353"/>
        <v>949.939859662902</v>
      </c>
      <c r="AE129" s="45">
        <f t="shared" ref="AE129:AE136" si="361">ROUND(AD129/70,0)</f>
        <v>14</v>
      </c>
      <c r="AF129" s="50"/>
      <c r="AG129" s="50">
        <f t="shared" si="354"/>
        <v>14</v>
      </c>
      <c r="AH129" s="50">
        <f t="shared" si="355"/>
        <v>14</v>
      </c>
      <c r="AI129" s="45">
        <f t="shared" si="336"/>
        <v>980</v>
      </c>
      <c r="AJ129" s="50">
        <f t="shared" si="357"/>
        <v>10</v>
      </c>
      <c r="AK129" s="50">
        <f t="shared" si="359"/>
        <v>700</v>
      </c>
      <c r="AL129" s="50">
        <f t="shared" si="358"/>
        <v>4</v>
      </c>
      <c r="AM129" s="50">
        <f t="shared" si="360"/>
        <v>280</v>
      </c>
      <c r="AN129" s="92"/>
    </row>
    <row r="130" s="6" customFormat="1" ht="35" customHeight="1" spans="1:40">
      <c r="A130" s="44"/>
      <c r="B130" s="48" t="s">
        <v>16</v>
      </c>
      <c r="C130" s="49" t="s">
        <v>252</v>
      </c>
      <c r="D130" s="45">
        <v>68</v>
      </c>
      <c r="E130" s="46">
        <v>10.73</v>
      </c>
      <c r="F130" s="47">
        <v>14299</v>
      </c>
      <c r="G130" s="45">
        <v>68</v>
      </c>
      <c r="H130" s="47">
        <f t="shared" si="338"/>
        <v>49</v>
      </c>
      <c r="I130" s="45">
        <v>34</v>
      </c>
      <c r="J130" s="45">
        <v>6</v>
      </c>
      <c r="K130" s="50">
        <v>4</v>
      </c>
      <c r="L130" s="50">
        <v>5</v>
      </c>
      <c r="M130" s="47">
        <f t="shared" si="339"/>
        <v>19</v>
      </c>
      <c r="N130" s="50">
        <v>10592</v>
      </c>
      <c r="O130" s="50">
        <v>7951.265065</v>
      </c>
      <c r="P130" s="60">
        <f t="shared" si="188"/>
        <v>0.750685901151813</v>
      </c>
      <c r="Q130" s="71" t="str">
        <f t="shared" si="340"/>
        <v>是</v>
      </c>
      <c r="R130" s="50">
        <f t="shared" si="341"/>
        <v>19</v>
      </c>
      <c r="S130" s="72">
        <f t="shared" si="342"/>
        <v>266.279558591697</v>
      </c>
      <c r="T130" s="50">
        <f t="shared" si="343"/>
        <v>14299</v>
      </c>
      <c r="U130" s="73">
        <f t="shared" si="344"/>
        <v>0.832400113884407</v>
      </c>
      <c r="V130" s="74">
        <f t="shared" si="345"/>
        <v>0.000893165322197969</v>
      </c>
      <c r="W130" s="72">
        <f t="shared" si="346"/>
        <v>127.702289649864</v>
      </c>
      <c r="X130" s="72">
        <f t="shared" si="347"/>
        <v>10.73</v>
      </c>
      <c r="Y130" s="72">
        <f t="shared" si="348"/>
        <v>49.5281338753978</v>
      </c>
      <c r="Z130" s="50">
        <f t="shared" si="349"/>
        <v>7951.265065</v>
      </c>
      <c r="AA130" s="72">
        <f t="shared" si="350"/>
        <v>27.6948647927775</v>
      </c>
      <c r="AB130" s="60">
        <f t="shared" si="351"/>
        <v>0.750685901151813</v>
      </c>
      <c r="AC130" s="72">
        <f t="shared" si="352"/>
        <v>33.0195936961295</v>
      </c>
      <c r="AD130" s="72">
        <f t="shared" si="353"/>
        <v>504.224440605866</v>
      </c>
      <c r="AE130" s="45">
        <f t="shared" si="361"/>
        <v>7</v>
      </c>
      <c r="AF130" s="50"/>
      <c r="AG130" s="50">
        <f t="shared" si="354"/>
        <v>7</v>
      </c>
      <c r="AH130" s="50">
        <f t="shared" si="355"/>
        <v>7</v>
      </c>
      <c r="AI130" s="45">
        <f t="shared" si="336"/>
        <v>490</v>
      </c>
      <c r="AJ130" s="50">
        <f t="shared" si="357"/>
        <v>5</v>
      </c>
      <c r="AK130" s="50">
        <f t="shared" si="359"/>
        <v>350</v>
      </c>
      <c r="AL130" s="50">
        <f t="shared" si="358"/>
        <v>2</v>
      </c>
      <c r="AM130" s="50">
        <f t="shared" si="360"/>
        <v>140</v>
      </c>
      <c r="AN130" s="92"/>
    </row>
    <row r="131" s="6" customFormat="1" ht="30" customHeight="1" spans="1:40">
      <c r="A131" s="40" t="s">
        <v>352</v>
      </c>
      <c r="B131" s="40" t="s">
        <v>241</v>
      </c>
      <c r="C131" s="40"/>
      <c r="D131" s="39">
        <f t="shared" ref="D131:O131" si="362">SUM(D132:D136)</f>
        <v>457</v>
      </c>
      <c r="E131" s="41">
        <f t="shared" si="362"/>
        <v>60.7</v>
      </c>
      <c r="F131" s="37"/>
      <c r="G131" s="37">
        <f t="shared" si="362"/>
        <v>445</v>
      </c>
      <c r="H131" s="37">
        <f t="shared" si="362"/>
        <v>314</v>
      </c>
      <c r="I131" s="37">
        <f t="shared" si="362"/>
        <v>205</v>
      </c>
      <c r="J131" s="37">
        <f t="shared" si="362"/>
        <v>36</v>
      </c>
      <c r="K131" s="37">
        <f t="shared" si="362"/>
        <v>39</v>
      </c>
      <c r="L131" s="37">
        <f t="shared" si="362"/>
        <v>34</v>
      </c>
      <c r="M131" s="37">
        <f t="shared" si="362"/>
        <v>131</v>
      </c>
      <c r="N131" s="37">
        <f t="shared" si="362"/>
        <v>64858.64</v>
      </c>
      <c r="O131" s="37">
        <f t="shared" si="362"/>
        <v>48065.378461</v>
      </c>
      <c r="P131" s="59">
        <f t="shared" si="188"/>
        <v>0.741079036825317</v>
      </c>
      <c r="Q131" s="69" t="s">
        <v>239</v>
      </c>
      <c r="R131" s="37">
        <f t="shared" ref="R131:AH131" si="363">SUM(R132:R136)</f>
        <v>131</v>
      </c>
      <c r="S131" s="41">
        <f t="shared" si="363"/>
        <v>1835.9274829217</v>
      </c>
      <c r="T131" s="69" t="s">
        <v>239</v>
      </c>
      <c r="U131" s="69" t="s">
        <v>239</v>
      </c>
      <c r="V131" s="70">
        <f t="shared" si="363"/>
        <v>0.00386332395368701</v>
      </c>
      <c r="W131" s="41">
        <f t="shared" si="363"/>
        <v>552.36729671827</v>
      </c>
      <c r="X131" s="37">
        <f t="shared" si="363"/>
        <v>60.7</v>
      </c>
      <c r="Y131" s="41">
        <f t="shared" si="363"/>
        <v>280.182453516929</v>
      </c>
      <c r="Z131" s="37">
        <f t="shared" si="363"/>
        <v>48065.378461</v>
      </c>
      <c r="AA131" s="41">
        <f t="shared" si="363"/>
        <v>167.415391992227</v>
      </c>
      <c r="AB131" s="41">
        <f t="shared" si="363"/>
        <v>3.58160744265254</v>
      </c>
      <c r="AC131" s="41">
        <f t="shared" si="363"/>
        <v>157.540220688791</v>
      </c>
      <c r="AD131" s="41">
        <f t="shared" si="363"/>
        <v>2993.43284583792</v>
      </c>
      <c r="AE131" s="37">
        <f t="shared" si="363"/>
        <v>43</v>
      </c>
      <c r="AF131" s="37">
        <f t="shared" si="363"/>
        <v>1</v>
      </c>
      <c r="AG131" s="37">
        <f t="shared" si="363"/>
        <v>44</v>
      </c>
      <c r="AH131" s="37">
        <f t="shared" si="363"/>
        <v>44</v>
      </c>
      <c r="AI131" s="39">
        <f t="shared" si="336"/>
        <v>3080</v>
      </c>
      <c r="AJ131" s="37">
        <f t="shared" ref="AJ131:AM131" si="364">SUM(AJ132:AJ136)</f>
        <v>32</v>
      </c>
      <c r="AK131" s="37">
        <f t="shared" si="364"/>
        <v>2240</v>
      </c>
      <c r="AL131" s="37">
        <f t="shared" si="364"/>
        <v>12</v>
      </c>
      <c r="AM131" s="37">
        <f t="shared" si="364"/>
        <v>840</v>
      </c>
      <c r="AN131" s="91"/>
    </row>
    <row r="132" s="6" customFormat="1" ht="30" customHeight="1" spans="1:40">
      <c r="A132" s="42"/>
      <c r="B132" s="43" t="s">
        <v>353</v>
      </c>
      <c r="C132" s="44" t="s">
        <v>242</v>
      </c>
      <c r="D132" s="45">
        <v>55</v>
      </c>
      <c r="E132" s="46">
        <v>4.98</v>
      </c>
      <c r="F132" s="47">
        <v>28698</v>
      </c>
      <c r="G132" s="45">
        <v>49</v>
      </c>
      <c r="H132" s="47">
        <f t="shared" ref="H132:H136" si="365">SUM(I132:L132)</f>
        <v>28</v>
      </c>
      <c r="I132" s="45">
        <v>18</v>
      </c>
      <c r="J132" s="45">
        <v>3</v>
      </c>
      <c r="K132" s="50">
        <v>4</v>
      </c>
      <c r="L132" s="50">
        <v>3</v>
      </c>
      <c r="M132" s="47">
        <f t="shared" ref="M132:M136" si="366">G132-H132</f>
        <v>21</v>
      </c>
      <c r="N132" s="50">
        <v>3218</v>
      </c>
      <c r="O132" s="50">
        <v>1894.943765</v>
      </c>
      <c r="P132" s="60">
        <f t="shared" si="188"/>
        <v>0.588857602548167</v>
      </c>
      <c r="Q132" s="71" t="str">
        <f t="shared" ref="Q132:Q136" si="367">IF(M132&gt;0,"是","否")</f>
        <v>是</v>
      </c>
      <c r="R132" s="50">
        <f t="shared" ref="R132:R136" si="368">IF(Q132="是",M132,0)</f>
        <v>21</v>
      </c>
      <c r="S132" s="72">
        <f t="shared" ref="S132:S136" si="369">R132/$R$9*60%*1270*70</f>
        <v>294.308985811876</v>
      </c>
      <c r="T132" s="50">
        <f t="shared" ref="T132:T136" si="370">IF(Q132="是",F132,0)</f>
        <v>28698</v>
      </c>
      <c r="U132" s="73">
        <f t="shared" ref="U132:U136" si="371">IF(Q132="是",($T$14-T132)/($T$14-$T$139),"—")</f>
        <v>0.149141121761412</v>
      </c>
      <c r="V132" s="74">
        <f t="shared" ref="V132:V136" si="372">IF(Q132="是",X132*U132/10000,"")</f>
        <v>7.42722786371833e-5</v>
      </c>
      <c r="W132" s="72">
        <f t="shared" ref="W132:W136" si="373">IF(Q132="是",V132/$V$9*0.2*1270*70,0)</f>
        <v>10.6192434969824</v>
      </c>
      <c r="X132" s="72">
        <f t="shared" ref="X132:X136" si="374">IF(Q132="是",E132,0)</f>
        <v>4.98</v>
      </c>
      <c r="Y132" s="72">
        <f t="shared" ref="Y132:Y136" si="375">X132/$X$9*0.1*1270*70</f>
        <v>22.9869624137448</v>
      </c>
      <c r="Z132" s="50">
        <f t="shared" ref="Z132:Z136" si="376">IF(Q132="是",O132,0)</f>
        <v>1894.943765</v>
      </c>
      <c r="AA132" s="72">
        <f t="shared" ref="AA132:AA136" si="377">Z132/$Z$9*6%*1270*70</f>
        <v>6.60023416809484</v>
      </c>
      <c r="AB132" s="60">
        <f t="shared" ref="AB132:AB136" si="378">IF(Q132="是",P132,0)</f>
        <v>0.588857602548167</v>
      </c>
      <c r="AC132" s="72">
        <f t="shared" ref="AC132:AC136" si="379">AB132/$AB$9*4%*1270*70</f>
        <v>25.9014306132349</v>
      </c>
      <c r="AD132" s="72">
        <f t="shared" ref="AD132:AD136" si="380">S132+W132+Y132+AA132+AC132</f>
        <v>360.416856503933</v>
      </c>
      <c r="AE132" s="45">
        <f t="shared" si="361"/>
        <v>5</v>
      </c>
      <c r="AF132" s="50"/>
      <c r="AG132" s="50">
        <f t="shared" ref="AG132:AG136" si="381">AE132+AF132</f>
        <v>5</v>
      </c>
      <c r="AH132" s="50">
        <f t="shared" ref="AH132:AH136" si="382">AG132</f>
        <v>5</v>
      </c>
      <c r="AI132" s="45">
        <f t="shared" si="336"/>
        <v>350</v>
      </c>
      <c r="AJ132" s="50">
        <f t="shared" ref="AJ132:AJ136" si="383">ROUND(AH132/88900*64400,0)</f>
        <v>4</v>
      </c>
      <c r="AK132" s="50">
        <f t="shared" ref="AK132:AK136" si="384">AJ132*70</f>
        <v>280</v>
      </c>
      <c r="AL132" s="50">
        <f t="shared" ref="AL132:AL136" si="385">ROUND(AH132/88900*24500,0)</f>
        <v>1</v>
      </c>
      <c r="AM132" s="50">
        <f t="shared" ref="AM132:AM136" si="386">AL132*70</f>
        <v>70</v>
      </c>
      <c r="AN132" s="92"/>
    </row>
    <row r="133" s="6" customFormat="1" ht="30" customHeight="1" spans="1:40">
      <c r="A133" s="42"/>
      <c r="B133" s="48" t="s">
        <v>354</v>
      </c>
      <c r="C133" s="49" t="s">
        <v>273</v>
      </c>
      <c r="D133" s="45">
        <v>101</v>
      </c>
      <c r="E133" s="46">
        <v>13.43</v>
      </c>
      <c r="F133" s="47">
        <v>18779</v>
      </c>
      <c r="G133" s="45">
        <v>97</v>
      </c>
      <c r="H133" s="47">
        <f t="shared" si="365"/>
        <v>63</v>
      </c>
      <c r="I133" s="45">
        <v>36</v>
      </c>
      <c r="J133" s="45">
        <v>6</v>
      </c>
      <c r="K133" s="50">
        <v>10</v>
      </c>
      <c r="L133" s="50">
        <v>11</v>
      </c>
      <c r="M133" s="47">
        <f t="shared" si="366"/>
        <v>34</v>
      </c>
      <c r="N133" s="50">
        <v>6334</v>
      </c>
      <c r="O133" s="50">
        <v>4819.70409</v>
      </c>
      <c r="P133" s="60">
        <f t="shared" si="188"/>
        <v>0.760925811493527</v>
      </c>
      <c r="Q133" s="71" t="str">
        <f t="shared" si="367"/>
        <v>是</v>
      </c>
      <c r="R133" s="50">
        <f t="shared" si="368"/>
        <v>34</v>
      </c>
      <c r="S133" s="72">
        <f t="shared" si="369"/>
        <v>476.500262743037</v>
      </c>
      <c r="T133" s="50">
        <f t="shared" si="370"/>
        <v>18779</v>
      </c>
      <c r="U133" s="73">
        <f t="shared" si="371"/>
        <v>0.619815886874822</v>
      </c>
      <c r="V133" s="74">
        <f t="shared" si="372"/>
        <v>0.000832412736072886</v>
      </c>
      <c r="W133" s="72">
        <f t="shared" si="373"/>
        <v>119.01605412604</v>
      </c>
      <c r="X133" s="72">
        <f t="shared" si="374"/>
        <v>13.43</v>
      </c>
      <c r="Y133" s="72">
        <f t="shared" si="375"/>
        <v>61.9909448226089</v>
      </c>
      <c r="Z133" s="50">
        <f t="shared" si="376"/>
        <v>4819.70409</v>
      </c>
      <c r="AA133" s="72">
        <f t="shared" si="377"/>
        <v>16.7873982344402</v>
      </c>
      <c r="AB133" s="60">
        <f t="shared" si="378"/>
        <v>0.760925811493527</v>
      </c>
      <c r="AC133" s="72">
        <f t="shared" si="379"/>
        <v>33.4700053509234</v>
      </c>
      <c r="AD133" s="72">
        <f t="shared" si="380"/>
        <v>707.764665277049</v>
      </c>
      <c r="AE133" s="45">
        <f t="shared" si="361"/>
        <v>10</v>
      </c>
      <c r="AF133" s="50"/>
      <c r="AG133" s="50">
        <f t="shared" si="381"/>
        <v>10</v>
      </c>
      <c r="AH133" s="50">
        <f t="shared" si="382"/>
        <v>10</v>
      </c>
      <c r="AI133" s="45">
        <f t="shared" si="336"/>
        <v>700</v>
      </c>
      <c r="AJ133" s="50">
        <f t="shared" si="383"/>
        <v>7</v>
      </c>
      <c r="AK133" s="50">
        <f t="shared" si="384"/>
        <v>490</v>
      </c>
      <c r="AL133" s="50">
        <f t="shared" si="385"/>
        <v>3</v>
      </c>
      <c r="AM133" s="50">
        <f t="shared" si="386"/>
        <v>210</v>
      </c>
      <c r="AN133" s="92"/>
    </row>
    <row r="134" s="6" customFormat="1" ht="30" customHeight="1" spans="1:40">
      <c r="A134" s="42"/>
      <c r="B134" s="48" t="s">
        <v>170</v>
      </c>
      <c r="C134" s="49" t="s">
        <v>252</v>
      </c>
      <c r="D134" s="45">
        <v>151</v>
      </c>
      <c r="E134" s="46">
        <v>20.92</v>
      </c>
      <c r="F134" s="47">
        <v>18633</v>
      </c>
      <c r="G134" s="45">
        <v>149</v>
      </c>
      <c r="H134" s="47">
        <f t="shared" si="365"/>
        <v>108</v>
      </c>
      <c r="I134" s="45">
        <v>66</v>
      </c>
      <c r="J134" s="45">
        <v>18</v>
      </c>
      <c r="K134" s="50">
        <v>11</v>
      </c>
      <c r="L134" s="50">
        <v>13</v>
      </c>
      <c r="M134" s="47">
        <f t="shared" si="366"/>
        <v>41</v>
      </c>
      <c r="N134" s="50">
        <v>15768.71</v>
      </c>
      <c r="O134" s="50">
        <v>12174.387028</v>
      </c>
      <c r="P134" s="60">
        <f t="shared" si="188"/>
        <v>0.772059796140585</v>
      </c>
      <c r="Q134" s="71" t="str">
        <f t="shared" si="367"/>
        <v>是</v>
      </c>
      <c r="R134" s="50">
        <f t="shared" si="368"/>
        <v>41</v>
      </c>
      <c r="S134" s="72">
        <f t="shared" si="369"/>
        <v>574.603258013663</v>
      </c>
      <c r="T134" s="50">
        <f t="shared" si="370"/>
        <v>18633</v>
      </c>
      <c r="U134" s="73">
        <f t="shared" si="371"/>
        <v>0.626743854987188</v>
      </c>
      <c r="V134" s="74">
        <f t="shared" si="372"/>
        <v>0.0013111481446332</v>
      </c>
      <c r="W134" s="72">
        <f t="shared" si="373"/>
        <v>187.464309214098</v>
      </c>
      <c r="X134" s="72">
        <f t="shared" si="374"/>
        <v>20.92</v>
      </c>
      <c r="Y134" s="72">
        <f t="shared" si="375"/>
        <v>96.5637055613535</v>
      </c>
      <c r="Z134" s="50">
        <f t="shared" si="376"/>
        <v>12174.387028</v>
      </c>
      <c r="AA134" s="72">
        <f t="shared" si="377"/>
        <v>42.4043218178647</v>
      </c>
      <c r="AB134" s="60">
        <f t="shared" si="378"/>
        <v>0.772059796140585</v>
      </c>
      <c r="AC134" s="72">
        <f t="shared" si="379"/>
        <v>33.9597436671762</v>
      </c>
      <c r="AD134" s="72">
        <f t="shared" si="380"/>
        <v>934.995338274155</v>
      </c>
      <c r="AE134" s="45">
        <f t="shared" si="361"/>
        <v>13</v>
      </c>
      <c r="AF134" s="50"/>
      <c r="AG134" s="50">
        <f t="shared" si="381"/>
        <v>13</v>
      </c>
      <c r="AH134" s="50">
        <f t="shared" si="382"/>
        <v>13</v>
      </c>
      <c r="AI134" s="45">
        <f t="shared" si="336"/>
        <v>910</v>
      </c>
      <c r="AJ134" s="50">
        <f t="shared" si="383"/>
        <v>9</v>
      </c>
      <c r="AK134" s="50">
        <f t="shared" si="384"/>
        <v>630</v>
      </c>
      <c r="AL134" s="50">
        <f t="shared" si="385"/>
        <v>4</v>
      </c>
      <c r="AM134" s="50">
        <f t="shared" si="386"/>
        <v>280</v>
      </c>
      <c r="AN134" s="92"/>
    </row>
    <row r="135" s="6" customFormat="1" ht="30" customHeight="1" spans="1:40">
      <c r="A135" s="42"/>
      <c r="B135" s="48" t="s">
        <v>355</v>
      </c>
      <c r="C135" s="49" t="s">
        <v>242</v>
      </c>
      <c r="D135" s="45">
        <v>61</v>
      </c>
      <c r="E135" s="46">
        <v>7.87</v>
      </c>
      <c r="F135" s="47">
        <v>20062</v>
      </c>
      <c r="G135" s="45">
        <v>61</v>
      </c>
      <c r="H135" s="47">
        <f t="shared" si="365"/>
        <v>34</v>
      </c>
      <c r="I135" s="45">
        <v>20</v>
      </c>
      <c r="J135" s="45">
        <v>4</v>
      </c>
      <c r="K135" s="50">
        <v>8</v>
      </c>
      <c r="L135" s="50">
        <v>2</v>
      </c>
      <c r="M135" s="47">
        <f t="shared" si="366"/>
        <v>27</v>
      </c>
      <c r="N135" s="50">
        <v>8535</v>
      </c>
      <c r="O135" s="50">
        <v>6108.623809</v>
      </c>
      <c r="P135" s="60">
        <f t="shared" si="188"/>
        <v>0.715714564616286</v>
      </c>
      <c r="Q135" s="71" t="str">
        <f t="shared" si="367"/>
        <v>是</v>
      </c>
      <c r="R135" s="50">
        <f t="shared" si="368"/>
        <v>27</v>
      </c>
      <c r="S135" s="72">
        <f t="shared" si="369"/>
        <v>378.397267472412</v>
      </c>
      <c r="T135" s="50">
        <f t="shared" si="370"/>
        <v>20062</v>
      </c>
      <c r="U135" s="73">
        <f t="shared" si="371"/>
        <v>0.558935180791497</v>
      </c>
      <c r="V135" s="74">
        <f t="shared" si="372"/>
        <v>0.000439881987282908</v>
      </c>
      <c r="W135" s="72">
        <f t="shared" si="373"/>
        <v>62.8931011489815</v>
      </c>
      <c r="X135" s="72">
        <f t="shared" si="374"/>
        <v>7.87</v>
      </c>
      <c r="Y135" s="72">
        <f t="shared" si="375"/>
        <v>36.3267859831669</v>
      </c>
      <c r="Z135" s="50">
        <f t="shared" si="376"/>
        <v>6108.623809</v>
      </c>
      <c r="AA135" s="72">
        <f t="shared" si="377"/>
        <v>21.2768042666424</v>
      </c>
      <c r="AB135" s="60">
        <f t="shared" si="378"/>
        <v>0.715714564616286</v>
      </c>
      <c r="AC135" s="72">
        <f t="shared" si="379"/>
        <v>31.4813480441972</v>
      </c>
      <c r="AD135" s="72">
        <f t="shared" si="380"/>
        <v>530.3753069154</v>
      </c>
      <c r="AE135" s="45">
        <f t="shared" si="361"/>
        <v>8</v>
      </c>
      <c r="AF135" s="50"/>
      <c r="AG135" s="50">
        <f t="shared" si="381"/>
        <v>8</v>
      </c>
      <c r="AH135" s="50">
        <f t="shared" si="382"/>
        <v>8</v>
      </c>
      <c r="AI135" s="45">
        <f t="shared" si="336"/>
        <v>560</v>
      </c>
      <c r="AJ135" s="50">
        <f t="shared" si="383"/>
        <v>6</v>
      </c>
      <c r="AK135" s="50">
        <f t="shared" si="384"/>
        <v>420</v>
      </c>
      <c r="AL135" s="50">
        <f t="shared" si="385"/>
        <v>2</v>
      </c>
      <c r="AM135" s="50">
        <f t="shared" si="386"/>
        <v>140</v>
      </c>
      <c r="AN135" s="92"/>
    </row>
    <row r="136" s="6" customFormat="1" ht="30" customHeight="1" spans="1:40">
      <c r="A136" s="44"/>
      <c r="B136" s="48" t="s">
        <v>356</v>
      </c>
      <c r="C136" s="49" t="s">
        <v>247</v>
      </c>
      <c r="D136" s="45">
        <v>89</v>
      </c>
      <c r="E136" s="46">
        <v>13.5</v>
      </c>
      <c r="F136" s="47">
        <v>13021</v>
      </c>
      <c r="G136" s="45">
        <v>89</v>
      </c>
      <c r="H136" s="47">
        <f t="shared" si="365"/>
        <v>81</v>
      </c>
      <c r="I136" s="45">
        <v>65</v>
      </c>
      <c r="J136" s="45">
        <v>5</v>
      </c>
      <c r="K136" s="50">
        <v>6</v>
      </c>
      <c r="L136" s="50">
        <v>5</v>
      </c>
      <c r="M136" s="61">
        <f t="shared" si="366"/>
        <v>8</v>
      </c>
      <c r="N136" s="50">
        <v>31002.93</v>
      </c>
      <c r="O136" s="50">
        <v>23067.719769</v>
      </c>
      <c r="P136" s="60">
        <f t="shared" si="188"/>
        <v>0.744049667853974</v>
      </c>
      <c r="Q136" s="71" t="str">
        <f t="shared" si="367"/>
        <v>是</v>
      </c>
      <c r="R136" s="50">
        <f t="shared" si="368"/>
        <v>8</v>
      </c>
      <c r="S136" s="72">
        <f t="shared" si="369"/>
        <v>112.117708880715</v>
      </c>
      <c r="T136" s="50">
        <f t="shared" si="370"/>
        <v>13021</v>
      </c>
      <c r="U136" s="73">
        <f t="shared" si="371"/>
        <v>0.893043560785802</v>
      </c>
      <c r="V136" s="74">
        <f t="shared" si="372"/>
        <v>0.00120560880706083</v>
      </c>
      <c r="W136" s="72">
        <f t="shared" si="373"/>
        <v>172.374588732168</v>
      </c>
      <c r="X136" s="72">
        <f t="shared" si="374"/>
        <v>13.5</v>
      </c>
      <c r="Y136" s="72">
        <f t="shared" si="375"/>
        <v>62.3140547360551</v>
      </c>
      <c r="Z136" s="50">
        <f t="shared" si="376"/>
        <v>23067.719769</v>
      </c>
      <c r="AA136" s="72">
        <f t="shared" si="377"/>
        <v>80.3466335051851</v>
      </c>
      <c r="AB136" s="60">
        <f t="shared" si="378"/>
        <v>0.744049667853974</v>
      </c>
      <c r="AC136" s="72">
        <f t="shared" si="379"/>
        <v>32.7276930132592</v>
      </c>
      <c r="AD136" s="72">
        <f t="shared" si="380"/>
        <v>459.880678867382</v>
      </c>
      <c r="AE136" s="83">
        <f t="shared" si="361"/>
        <v>7</v>
      </c>
      <c r="AF136" s="50">
        <v>1</v>
      </c>
      <c r="AG136" s="50">
        <f t="shared" si="381"/>
        <v>8</v>
      </c>
      <c r="AH136" s="50">
        <f t="shared" si="382"/>
        <v>8</v>
      </c>
      <c r="AI136" s="45">
        <f t="shared" si="336"/>
        <v>560</v>
      </c>
      <c r="AJ136" s="50">
        <f t="shared" si="383"/>
        <v>6</v>
      </c>
      <c r="AK136" s="50">
        <f t="shared" si="384"/>
        <v>420</v>
      </c>
      <c r="AL136" s="50">
        <f t="shared" si="385"/>
        <v>2</v>
      </c>
      <c r="AM136" s="50">
        <f t="shared" si="386"/>
        <v>140</v>
      </c>
      <c r="AN136" s="92"/>
    </row>
    <row r="137" s="6" customFormat="1" ht="30" customHeight="1" spans="1:40">
      <c r="A137" s="40" t="s">
        <v>357</v>
      </c>
      <c r="B137" s="40" t="s">
        <v>241</v>
      </c>
      <c r="C137" s="40"/>
      <c r="D137" s="39">
        <f t="shared" ref="D137:O137" si="387">SUM(D138:D141)</f>
        <v>262</v>
      </c>
      <c r="E137" s="41">
        <f t="shared" si="387"/>
        <v>23.9</v>
      </c>
      <c r="F137" s="37"/>
      <c r="G137" s="37">
        <f t="shared" si="387"/>
        <v>238</v>
      </c>
      <c r="H137" s="37">
        <f t="shared" si="387"/>
        <v>201</v>
      </c>
      <c r="I137" s="37">
        <f t="shared" si="387"/>
        <v>141</v>
      </c>
      <c r="J137" s="37">
        <f t="shared" si="387"/>
        <v>23</v>
      </c>
      <c r="K137" s="37">
        <f t="shared" si="387"/>
        <v>25</v>
      </c>
      <c r="L137" s="37">
        <f t="shared" si="387"/>
        <v>24</v>
      </c>
      <c r="M137" s="37">
        <f t="shared" si="387"/>
        <v>37</v>
      </c>
      <c r="N137" s="37">
        <f t="shared" si="387"/>
        <v>188363</v>
      </c>
      <c r="O137" s="37">
        <f t="shared" si="387"/>
        <v>143441.728058</v>
      </c>
      <c r="P137" s="59">
        <f t="shared" ref="P137:P154" si="388">O137/N137</f>
        <v>0.761517538253266</v>
      </c>
      <c r="Q137" s="69" t="s">
        <v>239</v>
      </c>
      <c r="R137" s="37">
        <f t="shared" ref="R137:AH137" si="389">SUM(R138:R141)</f>
        <v>37</v>
      </c>
      <c r="S137" s="41">
        <f t="shared" si="389"/>
        <v>518.544403573305</v>
      </c>
      <c r="T137" s="69" t="s">
        <v>239</v>
      </c>
      <c r="U137" s="69" t="s">
        <v>239</v>
      </c>
      <c r="V137" s="70">
        <f t="shared" si="389"/>
        <v>0.00217139555850811</v>
      </c>
      <c r="W137" s="41">
        <f t="shared" si="389"/>
        <v>310.460088032358</v>
      </c>
      <c r="X137" s="41">
        <f t="shared" si="389"/>
        <v>22</v>
      </c>
      <c r="Y137" s="41">
        <f t="shared" si="389"/>
        <v>101.548829940238</v>
      </c>
      <c r="Z137" s="37">
        <f t="shared" si="389"/>
        <v>122984.230044</v>
      </c>
      <c r="AA137" s="41">
        <f t="shared" si="389"/>
        <v>428.363486170918</v>
      </c>
      <c r="AB137" s="41">
        <f t="shared" si="389"/>
        <v>2.28541207447997</v>
      </c>
      <c r="AC137" s="41">
        <f t="shared" si="389"/>
        <v>100.525903059815</v>
      </c>
      <c r="AD137" s="41">
        <f t="shared" si="389"/>
        <v>1459.44271077663</v>
      </c>
      <c r="AE137" s="37">
        <f t="shared" si="389"/>
        <v>21</v>
      </c>
      <c r="AF137" s="37">
        <f t="shared" si="389"/>
        <v>1</v>
      </c>
      <c r="AG137" s="37">
        <f t="shared" si="389"/>
        <v>22</v>
      </c>
      <c r="AH137" s="37">
        <f t="shared" si="389"/>
        <v>22</v>
      </c>
      <c r="AI137" s="39">
        <f t="shared" si="336"/>
        <v>1540</v>
      </c>
      <c r="AJ137" s="37">
        <f t="shared" ref="AJ137:AM137" si="390">SUM(AJ138:AJ141)</f>
        <v>16</v>
      </c>
      <c r="AK137" s="37">
        <f t="shared" si="390"/>
        <v>1120</v>
      </c>
      <c r="AL137" s="37">
        <f t="shared" si="390"/>
        <v>6</v>
      </c>
      <c r="AM137" s="37">
        <f t="shared" si="390"/>
        <v>420</v>
      </c>
      <c r="AN137" s="91"/>
    </row>
    <row r="138" s="6" customFormat="1" ht="30" customHeight="1" spans="1:40">
      <c r="A138" s="49"/>
      <c r="B138" s="48" t="s">
        <v>358</v>
      </c>
      <c r="C138" s="49" t="s">
        <v>247</v>
      </c>
      <c r="D138" s="45">
        <v>71</v>
      </c>
      <c r="E138" s="46">
        <v>5.1</v>
      </c>
      <c r="F138" s="47">
        <v>11148</v>
      </c>
      <c r="G138" s="45">
        <v>67</v>
      </c>
      <c r="H138" s="47">
        <f t="shared" ref="H138:H141" si="391">SUM(I138:L138)</f>
        <v>60</v>
      </c>
      <c r="I138" s="45">
        <v>32</v>
      </c>
      <c r="J138" s="45">
        <v>11</v>
      </c>
      <c r="K138" s="50">
        <v>8</v>
      </c>
      <c r="L138" s="50">
        <v>9</v>
      </c>
      <c r="M138" s="47">
        <f t="shared" ref="M138:M141" si="392">G138-H138</f>
        <v>7</v>
      </c>
      <c r="N138" s="50">
        <v>52270.09</v>
      </c>
      <c r="O138" s="50">
        <v>39626.570951</v>
      </c>
      <c r="P138" s="60">
        <f t="shared" si="388"/>
        <v>0.758111779623873</v>
      </c>
      <c r="Q138" s="71" t="str">
        <f t="shared" ref="Q138:Q141" si="393">IF(M138&gt;0,"是","否")</f>
        <v>是</v>
      </c>
      <c r="R138" s="50">
        <f t="shared" ref="R138:R141" si="394">IF(Q138="是",M138,0)</f>
        <v>7</v>
      </c>
      <c r="S138" s="72">
        <f t="shared" ref="S138:S141" si="395">R138/$R$9*60%*1270*70</f>
        <v>98.1029952706253</v>
      </c>
      <c r="T138" s="50">
        <f t="shared" ref="T138:T141" si="396">IF(Q138="是",F138,0)</f>
        <v>11148</v>
      </c>
      <c r="U138" s="73">
        <f t="shared" ref="U138:U141" si="397">IF(Q138="是",($T$14-T138)/($T$14-$T$139),"—")</f>
        <v>0.981920850336908</v>
      </c>
      <c r="V138" s="74">
        <f t="shared" ref="V138:V141" si="398">IF(Q138="是",X138*U138/10000,"")</f>
        <v>0.000500779633671823</v>
      </c>
      <c r="W138" s="72">
        <f t="shared" ref="W138:W141" si="399">IF(Q138="是",V138/$V$9*0.2*1270*70,0)</f>
        <v>71.6000769852293</v>
      </c>
      <c r="X138" s="72">
        <f t="shared" ref="X138:X141" si="400">IF(Q138="是",E138,0)</f>
        <v>5.1</v>
      </c>
      <c r="Y138" s="72">
        <f t="shared" ref="Y138:Y141" si="401">X138/$X$9*0.1*1270*70</f>
        <v>23.5408651225097</v>
      </c>
      <c r="Z138" s="50">
        <f t="shared" ref="Z138:Z141" si="402">IF(Q138="是",O138,0)</f>
        <v>39626.570951</v>
      </c>
      <c r="AA138" s="72">
        <f t="shared" ref="AA138:AA141" si="403">Z138/$Z$9*6%*1270*70</f>
        <v>138.022379548147</v>
      </c>
      <c r="AB138" s="60">
        <f t="shared" ref="AB138:AB141" si="404">IF(Q138="是",P138,0)</f>
        <v>0.758111779623873</v>
      </c>
      <c r="AC138" s="72">
        <f t="shared" ref="AC138:AC141" si="405">AB138/$AB$9*4%*1270*70</f>
        <v>33.3462276313187</v>
      </c>
      <c r="AD138" s="72">
        <f t="shared" ref="AD138:AD141" si="406">S138+W138+Y138+AA138+AC138</f>
        <v>364.61254455783</v>
      </c>
      <c r="AE138" s="45">
        <f t="shared" ref="AE138:AE145" si="407">ROUND(AD138/70,0)</f>
        <v>5</v>
      </c>
      <c r="AF138" s="50"/>
      <c r="AG138" s="50">
        <f t="shared" ref="AG138:AG141" si="408">AE138+AF138</f>
        <v>5</v>
      </c>
      <c r="AH138" s="50">
        <f t="shared" ref="AH138:AH141" si="409">AG138</f>
        <v>5</v>
      </c>
      <c r="AI138" s="45">
        <f t="shared" si="336"/>
        <v>350</v>
      </c>
      <c r="AJ138" s="50">
        <f t="shared" ref="AJ138:AJ141" si="410">ROUND(AH138/88900*64400,0)</f>
        <v>4</v>
      </c>
      <c r="AK138" s="50">
        <f t="shared" ref="AK138:AK141" si="411">AJ138*70</f>
        <v>280</v>
      </c>
      <c r="AL138" s="50">
        <f t="shared" ref="AL138:AL141" si="412">ROUND(AH138/88900*24500,0)</f>
        <v>1</v>
      </c>
      <c r="AM138" s="50">
        <f t="shared" ref="AM138:AM141" si="413">AL138*70</f>
        <v>70</v>
      </c>
      <c r="AN138" s="92"/>
    </row>
    <row r="139" s="6" customFormat="1" ht="30" customHeight="1" spans="1:40">
      <c r="A139" s="49"/>
      <c r="B139" s="48" t="s">
        <v>359</v>
      </c>
      <c r="C139" s="49" t="s">
        <v>247</v>
      </c>
      <c r="D139" s="45">
        <v>60</v>
      </c>
      <c r="E139" s="46">
        <v>7.4</v>
      </c>
      <c r="F139" s="47">
        <v>10767</v>
      </c>
      <c r="G139" s="45">
        <v>50</v>
      </c>
      <c r="H139" s="47">
        <f t="shared" si="391"/>
        <v>43</v>
      </c>
      <c r="I139" s="45">
        <v>27</v>
      </c>
      <c r="J139" s="45">
        <v>5</v>
      </c>
      <c r="K139" s="50">
        <v>7</v>
      </c>
      <c r="L139" s="50">
        <v>4</v>
      </c>
      <c r="M139" s="61">
        <f t="shared" si="392"/>
        <v>7</v>
      </c>
      <c r="N139" s="50">
        <v>47982.3</v>
      </c>
      <c r="O139" s="50">
        <v>36741.466849</v>
      </c>
      <c r="P139" s="60">
        <f t="shared" si="388"/>
        <v>0.765729588806706</v>
      </c>
      <c r="Q139" s="71" t="str">
        <f t="shared" si="393"/>
        <v>是</v>
      </c>
      <c r="R139" s="50">
        <f t="shared" si="394"/>
        <v>7</v>
      </c>
      <c r="S139" s="72">
        <f t="shared" si="395"/>
        <v>98.1029952706253</v>
      </c>
      <c r="T139" s="50">
        <f t="shared" si="396"/>
        <v>10767</v>
      </c>
      <c r="U139" s="73">
        <f t="shared" si="397"/>
        <v>1</v>
      </c>
      <c r="V139" s="74">
        <f t="shared" si="398"/>
        <v>0.00074</v>
      </c>
      <c r="W139" s="72">
        <f t="shared" si="399"/>
        <v>105.803138559329</v>
      </c>
      <c r="X139" s="72">
        <f t="shared" si="400"/>
        <v>7.4</v>
      </c>
      <c r="Y139" s="72">
        <f t="shared" si="401"/>
        <v>34.1573337071709</v>
      </c>
      <c r="Z139" s="50">
        <f t="shared" si="402"/>
        <v>36741.466849</v>
      </c>
      <c r="AA139" s="72">
        <f t="shared" si="403"/>
        <v>127.973341141706</v>
      </c>
      <c r="AB139" s="60">
        <f t="shared" si="404"/>
        <v>0.765729588806706</v>
      </c>
      <c r="AC139" s="72">
        <f t="shared" si="405"/>
        <v>33.6813038112308</v>
      </c>
      <c r="AD139" s="72">
        <f t="shared" si="406"/>
        <v>399.718112490062</v>
      </c>
      <c r="AE139" s="83">
        <f t="shared" si="407"/>
        <v>6</v>
      </c>
      <c r="AF139" s="50">
        <v>1</v>
      </c>
      <c r="AG139" s="50">
        <f t="shared" si="408"/>
        <v>7</v>
      </c>
      <c r="AH139" s="50">
        <f t="shared" si="409"/>
        <v>7</v>
      </c>
      <c r="AI139" s="45">
        <f t="shared" si="336"/>
        <v>490</v>
      </c>
      <c r="AJ139" s="50">
        <f t="shared" si="410"/>
        <v>5</v>
      </c>
      <c r="AK139" s="50">
        <f t="shared" si="411"/>
        <v>350</v>
      </c>
      <c r="AL139" s="50">
        <f t="shared" si="412"/>
        <v>2</v>
      </c>
      <c r="AM139" s="50">
        <f t="shared" si="413"/>
        <v>140</v>
      </c>
      <c r="AN139" s="92"/>
    </row>
    <row r="140" s="7" customFormat="1" ht="30" customHeight="1" spans="1:40">
      <c r="A140" s="49"/>
      <c r="B140" s="48" t="s">
        <v>360</v>
      </c>
      <c r="C140" s="49" t="s">
        <v>247</v>
      </c>
      <c r="D140" s="45">
        <v>26</v>
      </c>
      <c r="E140" s="46">
        <v>1.9</v>
      </c>
      <c r="F140" s="47">
        <v>10740</v>
      </c>
      <c r="G140" s="45">
        <v>24</v>
      </c>
      <c r="H140" s="45">
        <v>24</v>
      </c>
      <c r="I140" s="45">
        <v>36</v>
      </c>
      <c r="J140" s="45">
        <v>0</v>
      </c>
      <c r="K140" s="50">
        <v>0</v>
      </c>
      <c r="L140" s="50">
        <v>0</v>
      </c>
      <c r="M140" s="47">
        <f t="shared" si="392"/>
        <v>0</v>
      </c>
      <c r="N140" s="93">
        <v>26900.02</v>
      </c>
      <c r="O140" s="50">
        <v>20457.498014</v>
      </c>
      <c r="P140" s="94">
        <f t="shared" si="388"/>
        <v>0.760501219478647</v>
      </c>
      <c r="Q140" s="71" t="str">
        <f t="shared" si="393"/>
        <v>否</v>
      </c>
      <c r="R140" s="50">
        <f t="shared" si="394"/>
        <v>0</v>
      </c>
      <c r="S140" s="72">
        <f t="shared" si="395"/>
        <v>0</v>
      </c>
      <c r="T140" s="50">
        <f t="shared" si="396"/>
        <v>0</v>
      </c>
      <c r="U140" s="73" t="str">
        <f t="shared" si="397"/>
        <v>—</v>
      </c>
      <c r="V140" s="74" t="str">
        <f t="shared" si="398"/>
        <v/>
      </c>
      <c r="W140" s="72">
        <f t="shared" si="399"/>
        <v>0</v>
      </c>
      <c r="X140" s="72">
        <f t="shared" si="400"/>
        <v>0</v>
      </c>
      <c r="Y140" s="72">
        <f t="shared" si="401"/>
        <v>0</v>
      </c>
      <c r="Z140" s="50">
        <f t="shared" si="402"/>
        <v>0</v>
      </c>
      <c r="AA140" s="72">
        <f t="shared" si="403"/>
        <v>0</v>
      </c>
      <c r="AB140" s="60">
        <f t="shared" si="404"/>
        <v>0</v>
      </c>
      <c r="AC140" s="72">
        <f t="shared" si="405"/>
        <v>0</v>
      </c>
      <c r="AD140" s="72">
        <f t="shared" si="406"/>
        <v>0</v>
      </c>
      <c r="AE140" s="45"/>
      <c r="AF140" s="50"/>
      <c r="AG140" s="50">
        <f t="shared" si="408"/>
        <v>0</v>
      </c>
      <c r="AH140" s="50">
        <f t="shared" si="409"/>
        <v>0</v>
      </c>
      <c r="AI140" s="45"/>
      <c r="AJ140" s="50">
        <f t="shared" si="410"/>
        <v>0</v>
      </c>
      <c r="AK140" s="50">
        <f t="shared" si="411"/>
        <v>0</v>
      </c>
      <c r="AL140" s="50">
        <f t="shared" si="412"/>
        <v>0</v>
      </c>
      <c r="AM140" s="50">
        <f t="shared" si="413"/>
        <v>0</v>
      </c>
      <c r="AN140" s="92"/>
    </row>
    <row r="141" s="6" customFormat="1" ht="30" customHeight="1" spans="1:40">
      <c r="A141" s="49"/>
      <c r="B141" s="48" t="s">
        <v>361</v>
      </c>
      <c r="C141" s="49" t="s">
        <v>247</v>
      </c>
      <c r="D141" s="45">
        <v>105</v>
      </c>
      <c r="E141" s="46">
        <v>9.5</v>
      </c>
      <c r="F141" s="47">
        <v>11197</v>
      </c>
      <c r="G141" s="45">
        <v>97</v>
      </c>
      <c r="H141" s="47">
        <f t="shared" si="391"/>
        <v>74</v>
      </c>
      <c r="I141" s="45">
        <v>46</v>
      </c>
      <c r="J141" s="45">
        <v>7</v>
      </c>
      <c r="K141" s="50">
        <v>10</v>
      </c>
      <c r="L141" s="50">
        <v>11</v>
      </c>
      <c r="M141" s="47">
        <f t="shared" si="392"/>
        <v>23</v>
      </c>
      <c r="N141" s="50">
        <v>61210.59</v>
      </c>
      <c r="O141" s="50">
        <v>46616.192244</v>
      </c>
      <c r="P141" s="60">
        <f t="shared" si="388"/>
        <v>0.761570706049394</v>
      </c>
      <c r="Q141" s="71" t="str">
        <f t="shared" si="393"/>
        <v>是</v>
      </c>
      <c r="R141" s="50">
        <f t="shared" si="394"/>
        <v>23</v>
      </c>
      <c r="S141" s="72">
        <f t="shared" si="395"/>
        <v>322.338413032055</v>
      </c>
      <c r="T141" s="50">
        <f t="shared" si="396"/>
        <v>11197</v>
      </c>
      <c r="U141" s="73">
        <f t="shared" si="397"/>
        <v>0.979595710353991</v>
      </c>
      <c r="V141" s="74">
        <f t="shared" si="398"/>
        <v>0.000930615924836291</v>
      </c>
      <c r="W141" s="72">
        <f t="shared" si="399"/>
        <v>133.0568724878</v>
      </c>
      <c r="X141" s="72">
        <f t="shared" si="400"/>
        <v>9.5</v>
      </c>
      <c r="Y141" s="72">
        <f t="shared" si="401"/>
        <v>43.8506311105573</v>
      </c>
      <c r="Z141" s="50">
        <f t="shared" si="402"/>
        <v>46616.192244</v>
      </c>
      <c r="AA141" s="72">
        <f t="shared" si="403"/>
        <v>162.367765481065</v>
      </c>
      <c r="AB141" s="60">
        <f t="shared" si="404"/>
        <v>0.761570706049394</v>
      </c>
      <c r="AC141" s="72">
        <f t="shared" si="405"/>
        <v>33.4983716172658</v>
      </c>
      <c r="AD141" s="72">
        <f t="shared" si="406"/>
        <v>695.112053728743</v>
      </c>
      <c r="AE141" s="45">
        <v>10</v>
      </c>
      <c r="AF141" s="50"/>
      <c r="AG141" s="50">
        <f t="shared" si="408"/>
        <v>10</v>
      </c>
      <c r="AH141" s="50">
        <f t="shared" si="409"/>
        <v>10</v>
      </c>
      <c r="AI141" s="45">
        <f t="shared" ref="AI141:AI154" si="414">AH141*70</f>
        <v>700</v>
      </c>
      <c r="AJ141" s="50">
        <f t="shared" si="410"/>
        <v>7</v>
      </c>
      <c r="AK141" s="50">
        <f t="shared" si="411"/>
        <v>490</v>
      </c>
      <c r="AL141" s="50">
        <f t="shared" si="412"/>
        <v>3</v>
      </c>
      <c r="AM141" s="50">
        <f t="shared" si="413"/>
        <v>210</v>
      </c>
      <c r="AN141" s="92"/>
    </row>
    <row r="142" s="5" customFormat="1" ht="30" customHeight="1" spans="1:40">
      <c r="A142" s="40" t="s">
        <v>362</v>
      </c>
      <c r="B142" s="40" t="s">
        <v>241</v>
      </c>
      <c r="C142" s="40"/>
      <c r="D142" s="39">
        <f t="shared" ref="D142:O142" si="415">SUM(D143:D145)</f>
        <v>194</v>
      </c>
      <c r="E142" s="41">
        <f t="shared" si="415"/>
        <v>25.7</v>
      </c>
      <c r="F142" s="37"/>
      <c r="G142" s="37">
        <f t="shared" si="415"/>
        <v>188</v>
      </c>
      <c r="H142" s="37">
        <f t="shared" si="415"/>
        <v>143</v>
      </c>
      <c r="I142" s="37">
        <f t="shared" si="415"/>
        <v>91</v>
      </c>
      <c r="J142" s="37">
        <f t="shared" si="415"/>
        <v>16</v>
      </c>
      <c r="K142" s="37">
        <f t="shared" si="415"/>
        <v>17</v>
      </c>
      <c r="L142" s="37">
        <f t="shared" si="415"/>
        <v>19</v>
      </c>
      <c r="M142" s="37">
        <f t="shared" si="415"/>
        <v>45</v>
      </c>
      <c r="N142" s="37">
        <f t="shared" si="415"/>
        <v>87513.52</v>
      </c>
      <c r="O142" s="37">
        <f t="shared" si="415"/>
        <v>58515.676957</v>
      </c>
      <c r="P142" s="59">
        <f t="shared" si="388"/>
        <v>0.668647278237694</v>
      </c>
      <c r="Q142" s="69" t="s">
        <v>239</v>
      </c>
      <c r="R142" s="37">
        <f t="shared" ref="R142:AH142" si="416">SUM(R143:R145)</f>
        <v>45</v>
      </c>
      <c r="S142" s="41">
        <f t="shared" si="416"/>
        <v>630.66211245402</v>
      </c>
      <c r="T142" s="69" t="s">
        <v>239</v>
      </c>
      <c r="U142" s="69" t="s">
        <v>239</v>
      </c>
      <c r="V142" s="70">
        <f t="shared" si="416"/>
        <v>0.00211215523279871</v>
      </c>
      <c r="W142" s="41">
        <f t="shared" si="416"/>
        <v>301.990071290017</v>
      </c>
      <c r="X142" s="37">
        <f t="shared" si="416"/>
        <v>25.7</v>
      </c>
      <c r="Y142" s="41">
        <f t="shared" si="416"/>
        <v>118.627496793823</v>
      </c>
      <c r="Z142" s="37">
        <f t="shared" si="416"/>
        <v>58515.676957</v>
      </c>
      <c r="AA142" s="41">
        <f t="shared" si="416"/>
        <v>203.814581495399</v>
      </c>
      <c r="AB142" s="41">
        <f t="shared" si="416"/>
        <v>2.08705802352536</v>
      </c>
      <c r="AC142" s="41">
        <f t="shared" si="416"/>
        <v>91.8011219490292</v>
      </c>
      <c r="AD142" s="41">
        <f t="shared" si="416"/>
        <v>1346.89538398229</v>
      </c>
      <c r="AE142" s="37">
        <f t="shared" si="416"/>
        <v>19</v>
      </c>
      <c r="AF142" s="37">
        <f t="shared" si="416"/>
        <v>-9</v>
      </c>
      <c r="AG142" s="37">
        <f t="shared" si="416"/>
        <v>10</v>
      </c>
      <c r="AH142" s="37">
        <f t="shared" si="416"/>
        <v>10</v>
      </c>
      <c r="AI142" s="39">
        <f t="shared" si="414"/>
        <v>700</v>
      </c>
      <c r="AJ142" s="37">
        <f t="shared" ref="AJ142:AM142" si="417">SUM(AJ143:AJ145)</f>
        <v>7</v>
      </c>
      <c r="AK142" s="37">
        <f t="shared" si="417"/>
        <v>490</v>
      </c>
      <c r="AL142" s="37">
        <f t="shared" si="417"/>
        <v>3</v>
      </c>
      <c r="AM142" s="37">
        <f t="shared" si="417"/>
        <v>210</v>
      </c>
      <c r="AN142" s="90"/>
    </row>
    <row r="143" s="6" customFormat="1" ht="30" customHeight="1" spans="1:40">
      <c r="A143" s="49"/>
      <c r="B143" s="48" t="s">
        <v>363</v>
      </c>
      <c r="C143" s="49" t="s">
        <v>247</v>
      </c>
      <c r="D143" s="45">
        <v>65</v>
      </c>
      <c r="E143" s="46">
        <v>10.32</v>
      </c>
      <c r="F143" s="47">
        <v>14606</v>
      </c>
      <c r="G143" s="45">
        <v>62</v>
      </c>
      <c r="H143" s="47">
        <f t="shared" ref="H143:H145" si="418">SUM(I143:L143)</f>
        <v>40</v>
      </c>
      <c r="I143" s="45">
        <v>19</v>
      </c>
      <c r="J143" s="45">
        <v>5</v>
      </c>
      <c r="K143" s="50">
        <v>8</v>
      </c>
      <c r="L143" s="50">
        <v>8</v>
      </c>
      <c r="M143" s="47">
        <f t="shared" ref="M143:M145" si="419">G143-H143</f>
        <v>22</v>
      </c>
      <c r="N143" s="50">
        <v>24189</v>
      </c>
      <c r="O143" s="50">
        <v>19206.707782</v>
      </c>
      <c r="P143" s="60">
        <f t="shared" si="388"/>
        <v>0.794026531977345</v>
      </c>
      <c r="Q143" s="71" t="str">
        <f t="shared" ref="Q143:Q154" si="420">IF(M143&gt;0,"是","否")</f>
        <v>是</v>
      </c>
      <c r="R143" s="50">
        <f t="shared" ref="R143:R145" si="421">IF(Q143="是",M143,0)</f>
        <v>22</v>
      </c>
      <c r="S143" s="72">
        <f t="shared" ref="S143:S145" si="422">R143/$R$9*60%*1270*70</f>
        <v>308.323699421965</v>
      </c>
      <c r="T143" s="50">
        <f t="shared" ref="T143:T145" si="423">IF(Q143="是",F143,0)</f>
        <v>14606</v>
      </c>
      <c r="U143" s="73">
        <f t="shared" ref="U143:U145" si="424">IF(Q143="是",($T$14-T143)/($T$14-$T$139),"—")</f>
        <v>0.817832400113884</v>
      </c>
      <c r="V143" s="74">
        <f t="shared" ref="V143:V145" si="425">IF(Q143="是",X143*U143/10000,"")</f>
        <v>0.000844003036917529</v>
      </c>
      <c r="W143" s="72">
        <f t="shared" ref="W143:W145" si="426">IF(Q143="是",V143/$V$9*0.2*1270*70,0)</f>
        <v>120.673203053351</v>
      </c>
      <c r="X143" s="72">
        <f t="shared" ref="X143:X145" si="427">IF(Q143="是",E143,0)</f>
        <v>10.32</v>
      </c>
      <c r="Y143" s="72">
        <f t="shared" ref="Y143:Y145" si="428">X143/$X$9*0.1*1270*70</f>
        <v>47.6356329537843</v>
      </c>
      <c r="Z143" s="50">
        <f t="shared" ref="Z143:Z145" si="429">IF(Q143="是",O143,0)</f>
        <v>19206.707782</v>
      </c>
      <c r="AA143" s="72">
        <f t="shared" ref="AA143:AA145" si="430">Z143/$Z$9*6%*1270*70</f>
        <v>66.8984332415635</v>
      </c>
      <c r="AB143" s="60">
        <f t="shared" ref="AB143:AB145" si="431">IF(Q143="是",P143,0)</f>
        <v>0.794026531977345</v>
      </c>
      <c r="AC143" s="72">
        <f t="shared" ref="AC143:AC145" si="432">AB143/$AB$9*4%*1270*70</f>
        <v>34.9259702754648</v>
      </c>
      <c r="AD143" s="72">
        <f t="shared" ref="AD143:AD145" si="433">S143+W143+Y143+AA143+AC143</f>
        <v>578.456938946128</v>
      </c>
      <c r="AE143" s="45">
        <f t="shared" si="407"/>
        <v>8</v>
      </c>
      <c r="AF143" s="50">
        <v>-6</v>
      </c>
      <c r="AG143" s="50">
        <f t="shared" ref="AG143:AG145" si="434">AE143+AF143</f>
        <v>2</v>
      </c>
      <c r="AH143" s="50">
        <f t="shared" ref="AH143:AH145" si="435">AG143</f>
        <v>2</v>
      </c>
      <c r="AI143" s="45">
        <f t="shared" si="414"/>
        <v>140</v>
      </c>
      <c r="AJ143" s="50">
        <f t="shared" ref="AJ143:AJ145" si="436">ROUND(AH143/88900*64400,0)</f>
        <v>1</v>
      </c>
      <c r="AK143" s="50">
        <f t="shared" ref="AK143:AK145" si="437">AJ143*70</f>
        <v>70</v>
      </c>
      <c r="AL143" s="50">
        <f t="shared" ref="AL143:AL145" si="438">ROUND(AH143/88900*24500,0)</f>
        <v>1</v>
      </c>
      <c r="AM143" s="50">
        <f t="shared" ref="AM143:AM145" si="439">AL143*70</f>
        <v>70</v>
      </c>
      <c r="AN143" s="92"/>
    </row>
    <row r="144" s="6" customFormat="1" ht="30" customHeight="1" spans="1:40">
      <c r="A144" s="49"/>
      <c r="B144" s="48" t="s">
        <v>364</v>
      </c>
      <c r="C144" s="49" t="s">
        <v>247</v>
      </c>
      <c r="D144" s="45">
        <v>63</v>
      </c>
      <c r="E144" s="46">
        <v>6.08</v>
      </c>
      <c r="F144" s="47">
        <v>14526.478</v>
      </c>
      <c r="G144" s="45">
        <v>61</v>
      </c>
      <c r="H144" s="47">
        <f t="shared" si="418"/>
        <v>36</v>
      </c>
      <c r="I144" s="45">
        <v>18</v>
      </c>
      <c r="J144" s="45">
        <v>8</v>
      </c>
      <c r="K144" s="50">
        <v>4</v>
      </c>
      <c r="L144" s="50">
        <v>6</v>
      </c>
      <c r="M144" s="47">
        <f t="shared" si="419"/>
        <v>25</v>
      </c>
      <c r="N144" s="50">
        <v>23389</v>
      </c>
      <c r="O144" s="50">
        <v>17427.290574</v>
      </c>
      <c r="P144" s="60">
        <f t="shared" si="388"/>
        <v>0.745106271067596</v>
      </c>
      <c r="Q144" s="71" t="str">
        <f t="shared" si="420"/>
        <v>是</v>
      </c>
      <c r="R144" s="50">
        <f t="shared" si="421"/>
        <v>25</v>
      </c>
      <c r="S144" s="72">
        <f t="shared" si="422"/>
        <v>350.367840252233</v>
      </c>
      <c r="T144" s="50">
        <f t="shared" si="423"/>
        <v>14526.478</v>
      </c>
      <c r="U144" s="73">
        <f t="shared" si="424"/>
        <v>0.821605865046977</v>
      </c>
      <c r="V144" s="74">
        <f t="shared" si="425"/>
        <v>0.000499536365948562</v>
      </c>
      <c r="W144" s="72">
        <f t="shared" si="426"/>
        <v>71.4223180295665</v>
      </c>
      <c r="X144" s="72">
        <f t="shared" si="427"/>
        <v>6.08</v>
      </c>
      <c r="Y144" s="72">
        <f t="shared" si="428"/>
        <v>28.0644039107567</v>
      </c>
      <c r="Z144" s="50">
        <f t="shared" si="429"/>
        <v>17427.290574</v>
      </c>
      <c r="AA144" s="72">
        <f t="shared" si="430"/>
        <v>60.7005869136343</v>
      </c>
      <c r="AB144" s="60">
        <f t="shared" si="431"/>
        <v>0.745106271067596</v>
      </c>
      <c r="AC144" s="72">
        <f t="shared" si="432"/>
        <v>32.7741686547469</v>
      </c>
      <c r="AD144" s="72">
        <f t="shared" si="433"/>
        <v>543.329317760938</v>
      </c>
      <c r="AE144" s="45">
        <f t="shared" si="407"/>
        <v>8</v>
      </c>
      <c r="AF144" s="50">
        <v>-5</v>
      </c>
      <c r="AG144" s="50">
        <f t="shared" si="434"/>
        <v>3</v>
      </c>
      <c r="AH144" s="50">
        <f t="shared" si="435"/>
        <v>3</v>
      </c>
      <c r="AI144" s="45">
        <f t="shared" si="414"/>
        <v>210</v>
      </c>
      <c r="AJ144" s="50">
        <f t="shared" si="436"/>
        <v>2</v>
      </c>
      <c r="AK144" s="50">
        <f t="shared" si="437"/>
        <v>140</v>
      </c>
      <c r="AL144" s="50">
        <f t="shared" si="438"/>
        <v>1</v>
      </c>
      <c r="AM144" s="50">
        <f t="shared" si="439"/>
        <v>70</v>
      </c>
      <c r="AN144" s="92"/>
    </row>
    <row r="145" s="6" customFormat="1" ht="30" customHeight="1" spans="1:40">
      <c r="A145" s="49"/>
      <c r="B145" s="48" t="s">
        <v>365</v>
      </c>
      <c r="C145" s="49" t="s">
        <v>247</v>
      </c>
      <c r="D145" s="45">
        <v>66</v>
      </c>
      <c r="E145" s="46">
        <v>9.3</v>
      </c>
      <c r="F145" s="47">
        <v>14424</v>
      </c>
      <c r="G145" s="45">
        <v>65</v>
      </c>
      <c r="H145" s="47">
        <f t="shared" si="418"/>
        <v>67</v>
      </c>
      <c r="I145" s="45">
        <v>54</v>
      </c>
      <c r="J145" s="45">
        <v>3</v>
      </c>
      <c r="K145" s="50">
        <v>5</v>
      </c>
      <c r="L145" s="50">
        <v>5</v>
      </c>
      <c r="M145" s="47">
        <f t="shared" si="419"/>
        <v>-2</v>
      </c>
      <c r="N145" s="50">
        <v>39935.52</v>
      </c>
      <c r="O145" s="50">
        <v>21881.678601</v>
      </c>
      <c r="P145" s="60">
        <f t="shared" si="388"/>
        <v>0.547925220480414</v>
      </c>
      <c r="Q145" s="95" t="s">
        <v>366</v>
      </c>
      <c r="R145" s="50">
        <f t="shared" si="421"/>
        <v>-2</v>
      </c>
      <c r="S145" s="72">
        <f t="shared" si="422"/>
        <v>-28.0294272201787</v>
      </c>
      <c r="T145" s="50">
        <f t="shared" si="423"/>
        <v>14424</v>
      </c>
      <c r="U145" s="73">
        <f t="shared" si="424"/>
        <v>0.826468634336149</v>
      </c>
      <c r="V145" s="74">
        <f t="shared" si="425"/>
        <v>0.000768615829932618</v>
      </c>
      <c r="W145" s="72">
        <f t="shared" si="426"/>
        <v>109.8945502071</v>
      </c>
      <c r="X145" s="72">
        <f t="shared" si="427"/>
        <v>9.3</v>
      </c>
      <c r="Y145" s="72">
        <f t="shared" si="428"/>
        <v>42.9274599292824</v>
      </c>
      <c r="Z145" s="50">
        <f t="shared" si="429"/>
        <v>21881.678601</v>
      </c>
      <c r="AA145" s="72">
        <f t="shared" si="430"/>
        <v>76.2155613402015</v>
      </c>
      <c r="AB145" s="60">
        <f t="shared" si="431"/>
        <v>0.547925220480414</v>
      </c>
      <c r="AC145" s="72">
        <f t="shared" si="432"/>
        <v>24.1009830188174</v>
      </c>
      <c r="AD145" s="72">
        <f t="shared" si="433"/>
        <v>225.109127275223</v>
      </c>
      <c r="AE145" s="83">
        <f t="shared" si="407"/>
        <v>3</v>
      </c>
      <c r="AF145" s="50">
        <v>2</v>
      </c>
      <c r="AG145" s="50">
        <f t="shared" si="434"/>
        <v>5</v>
      </c>
      <c r="AH145" s="50">
        <f t="shared" si="435"/>
        <v>5</v>
      </c>
      <c r="AI145" s="45">
        <f t="shared" si="414"/>
        <v>350</v>
      </c>
      <c r="AJ145" s="50">
        <f t="shared" si="436"/>
        <v>4</v>
      </c>
      <c r="AK145" s="50">
        <f t="shared" si="437"/>
        <v>280</v>
      </c>
      <c r="AL145" s="50">
        <f t="shared" si="438"/>
        <v>1</v>
      </c>
      <c r="AM145" s="50">
        <f t="shared" si="439"/>
        <v>70</v>
      </c>
      <c r="AN145" s="92"/>
    </row>
    <row r="146" s="6" customFormat="1" ht="30" customHeight="1" spans="1:40">
      <c r="A146" s="40" t="s">
        <v>367</v>
      </c>
      <c r="B146" s="40" t="s">
        <v>241</v>
      </c>
      <c r="C146" s="40"/>
      <c r="D146" s="39">
        <f t="shared" ref="D146:O146" si="440">SUM(D147:D154)</f>
        <v>927</v>
      </c>
      <c r="E146" s="41">
        <f t="shared" si="440"/>
        <v>133.3</v>
      </c>
      <c r="F146" s="37"/>
      <c r="G146" s="37">
        <f t="shared" si="440"/>
        <v>881</v>
      </c>
      <c r="H146" s="37">
        <f t="shared" si="440"/>
        <v>595</v>
      </c>
      <c r="I146" s="37">
        <f t="shared" si="440"/>
        <v>350</v>
      </c>
      <c r="J146" s="37">
        <f t="shared" si="440"/>
        <v>72</v>
      </c>
      <c r="K146" s="37">
        <f t="shared" si="440"/>
        <v>87</v>
      </c>
      <c r="L146" s="37">
        <f t="shared" si="440"/>
        <v>86</v>
      </c>
      <c r="M146" s="37">
        <f t="shared" si="440"/>
        <v>286</v>
      </c>
      <c r="N146" s="37">
        <f t="shared" si="440"/>
        <v>93363.8</v>
      </c>
      <c r="O146" s="37">
        <f t="shared" si="440"/>
        <v>67426.621387</v>
      </c>
      <c r="P146" s="59">
        <f t="shared" si="388"/>
        <v>0.722192342074766</v>
      </c>
      <c r="Q146" s="69" t="s">
        <v>239</v>
      </c>
      <c r="R146" s="37">
        <f t="shared" ref="R146:AH146" si="441">SUM(R147:R154)</f>
        <v>286</v>
      </c>
      <c r="S146" s="41">
        <f t="shared" si="441"/>
        <v>4008.20809248555</v>
      </c>
      <c r="T146" s="69" t="s">
        <v>239</v>
      </c>
      <c r="U146" s="69" t="s">
        <v>239</v>
      </c>
      <c r="V146" s="70">
        <f t="shared" si="441"/>
        <v>0.00882137078864952</v>
      </c>
      <c r="W146" s="41">
        <f t="shared" si="441"/>
        <v>1261.25502139824</v>
      </c>
      <c r="X146" s="37">
        <f t="shared" si="441"/>
        <v>133.3</v>
      </c>
      <c r="Y146" s="41">
        <f t="shared" si="441"/>
        <v>615.293592319714</v>
      </c>
      <c r="Z146" s="37">
        <f t="shared" si="441"/>
        <v>67426.621387</v>
      </c>
      <c r="AA146" s="41">
        <f t="shared" si="441"/>
        <v>234.852082968104</v>
      </c>
      <c r="AB146" s="41">
        <f t="shared" si="441"/>
        <v>5.78079589345104</v>
      </c>
      <c r="AC146" s="41">
        <f t="shared" si="441"/>
        <v>254.27350020712</v>
      </c>
      <c r="AD146" s="41">
        <f t="shared" si="441"/>
        <v>6373.88228937873</v>
      </c>
      <c r="AE146" s="37">
        <f t="shared" si="441"/>
        <v>91</v>
      </c>
      <c r="AF146" s="37">
        <f t="shared" si="441"/>
        <v>0</v>
      </c>
      <c r="AG146" s="37">
        <f t="shared" si="441"/>
        <v>91</v>
      </c>
      <c r="AH146" s="37">
        <f t="shared" si="441"/>
        <v>91</v>
      </c>
      <c r="AI146" s="39">
        <f t="shared" si="414"/>
        <v>6370</v>
      </c>
      <c r="AJ146" s="37">
        <f t="shared" ref="AJ146:AM146" si="442">SUM(AJ147:AJ154)</f>
        <v>66</v>
      </c>
      <c r="AK146" s="37">
        <f t="shared" si="442"/>
        <v>4620</v>
      </c>
      <c r="AL146" s="37">
        <f t="shared" si="442"/>
        <v>25</v>
      </c>
      <c r="AM146" s="37">
        <f t="shared" si="442"/>
        <v>1750</v>
      </c>
      <c r="AN146" s="91"/>
    </row>
    <row r="147" s="6" customFormat="1" ht="30" customHeight="1" spans="1:40">
      <c r="A147" s="42"/>
      <c r="B147" s="43" t="s">
        <v>368</v>
      </c>
      <c r="C147" s="44" t="s">
        <v>273</v>
      </c>
      <c r="D147" s="45">
        <v>102</v>
      </c>
      <c r="E147" s="46">
        <v>14.13</v>
      </c>
      <c r="F147" s="47">
        <v>17593</v>
      </c>
      <c r="G147" s="45">
        <v>89</v>
      </c>
      <c r="H147" s="47">
        <f t="shared" ref="H147:H154" si="443">SUM(I147:L147)</f>
        <v>40</v>
      </c>
      <c r="I147" s="45">
        <v>7</v>
      </c>
      <c r="J147" s="45">
        <v>8</v>
      </c>
      <c r="K147" s="50">
        <v>12</v>
      </c>
      <c r="L147" s="50">
        <v>13</v>
      </c>
      <c r="M147" s="47">
        <f t="shared" ref="M147:M154" si="444">G147-H147</f>
        <v>49</v>
      </c>
      <c r="N147" s="50">
        <v>12499</v>
      </c>
      <c r="O147" s="50">
        <v>8584.123041</v>
      </c>
      <c r="P147" s="60">
        <f t="shared" si="388"/>
        <v>0.686784786062885</v>
      </c>
      <c r="Q147" s="71" t="str">
        <f t="shared" si="420"/>
        <v>是</v>
      </c>
      <c r="R147" s="50">
        <f t="shared" ref="R147:R154" si="445">IF(Q147="是",M147,0)</f>
        <v>49</v>
      </c>
      <c r="S147" s="72">
        <f t="shared" ref="S147:S154" si="446">R147/$R$9*60%*1270*70</f>
        <v>686.720966894377</v>
      </c>
      <c r="T147" s="50">
        <f t="shared" ref="T147:T154" si="447">IF(Q147="是",F147,0)</f>
        <v>17593</v>
      </c>
      <c r="U147" s="73">
        <f t="shared" ref="U147:U154" si="448">IF(Q147="是",($T$14-T147)/($T$14-$T$139),"—")</f>
        <v>0.676093764828699</v>
      </c>
      <c r="V147" s="74">
        <f t="shared" ref="V147:V154" si="449">IF(Q147="是",X147*U147/10000,"")</f>
        <v>0.000955320489702952</v>
      </c>
      <c r="W147" s="72">
        <f t="shared" ref="W147:W154" si="450">IF(Q147="是",V147/$V$9*0.2*1270*70,0)</f>
        <v>136.589062352172</v>
      </c>
      <c r="X147" s="72">
        <f t="shared" ref="X147:X154" si="451">IF(Q147="是",E147,0)</f>
        <v>14.13</v>
      </c>
      <c r="Y147" s="72">
        <f t="shared" ref="Y147:Y154" si="452">X147/$X$9*0.1*1270*70</f>
        <v>65.222043957071</v>
      </c>
      <c r="Z147" s="50">
        <f t="shared" ref="Z147:Z154" si="453">IF(Q147="是",O147,0)</f>
        <v>8584.123041</v>
      </c>
      <c r="AA147" s="72">
        <f t="shared" ref="AA147:AA154" si="454">Z147/$Z$9*6%*1270*70</f>
        <v>29.8991575606669</v>
      </c>
      <c r="AB147" s="60">
        <f t="shared" ref="AB147:AB154" si="455">IF(Q147="是",P147,0)</f>
        <v>0.686784786062885</v>
      </c>
      <c r="AC147" s="72">
        <f t="shared" ref="AC147:AC154" si="456">AB147/$AB$9*4%*1270*70</f>
        <v>30.2088457471824</v>
      </c>
      <c r="AD147" s="72">
        <f t="shared" ref="AD147:AD154" si="457">S147+W147+Y147+AA147+AC147</f>
        <v>948.640076511469</v>
      </c>
      <c r="AE147" s="45">
        <f t="shared" ref="AE147:AE154" si="458">ROUND(AD147/70,0)</f>
        <v>14</v>
      </c>
      <c r="AF147" s="50"/>
      <c r="AG147" s="50">
        <f t="shared" ref="AG147:AG154" si="459">AE147+AF147</f>
        <v>14</v>
      </c>
      <c r="AH147" s="50">
        <f t="shared" ref="AH147:AH154" si="460">AG147</f>
        <v>14</v>
      </c>
      <c r="AI147" s="45">
        <f t="shared" si="414"/>
        <v>980</v>
      </c>
      <c r="AJ147" s="50">
        <f t="shared" ref="AJ147:AJ154" si="461">ROUND(AH147/88900*64400,0)</f>
        <v>10</v>
      </c>
      <c r="AK147" s="50">
        <f t="shared" ref="AK147:AK154" si="462">AJ147*70</f>
        <v>700</v>
      </c>
      <c r="AL147" s="50">
        <f t="shared" ref="AL147:AL154" si="463">ROUND(AH147/88900*24500,0)</f>
        <v>4</v>
      </c>
      <c r="AM147" s="50">
        <f t="shared" ref="AM147:AM154" si="464">AL147*70</f>
        <v>280</v>
      </c>
      <c r="AN147" s="92"/>
    </row>
    <row r="148" s="6" customFormat="1" ht="30" customHeight="1" spans="1:40">
      <c r="A148" s="44"/>
      <c r="B148" s="48" t="s">
        <v>369</v>
      </c>
      <c r="C148" s="49" t="s">
        <v>252</v>
      </c>
      <c r="D148" s="45">
        <v>188</v>
      </c>
      <c r="E148" s="46">
        <v>25.59</v>
      </c>
      <c r="F148" s="47">
        <v>17955</v>
      </c>
      <c r="G148" s="45">
        <v>173</v>
      </c>
      <c r="H148" s="47">
        <f t="shared" si="443"/>
        <v>133</v>
      </c>
      <c r="I148" s="45">
        <v>92</v>
      </c>
      <c r="J148" s="45">
        <v>12</v>
      </c>
      <c r="K148" s="50">
        <v>14</v>
      </c>
      <c r="L148" s="50">
        <v>15</v>
      </c>
      <c r="M148" s="47">
        <f t="shared" si="444"/>
        <v>40</v>
      </c>
      <c r="N148" s="50">
        <v>16549</v>
      </c>
      <c r="O148" s="50">
        <v>11794.595916</v>
      </c>
      <c r="P148" s="60">
        <f t="shared" si="388"/>
        <v>0.712707469696054</v>
      </c>
      <c r="Q148" s="71" t="str">
        <f t="shared" si="420"/>
        <v>是</v>
      </c>
      <c r="R148" s="50">
        <f t="shared" si="445"/>
        <v>40</v>
      </c>
      <c r="S148" s="72">
        <f t="shared" si="446"/>
        <v>560.588544403573</v>
      </c>
      <c r="T148" s="50">
        <f t="shared" si="447"/>
        <v>17955</v>
      </c>
      <c r="U148" s="73">
        <f t="shared" si="448"/>
        <v>0.658916200056942</v>
      </c>
      <c r="V148" s="74">
        <f t="shared" si="449"/>
        <v>0.00168616655594572</v>
      </c>
      <c r="W148" s="72">
        <f t="shared" si="450"/>
        <v>241.083396963284</v>
      </c>
      <c r="X148" s="72">
        <f t="shared" si="451"/>
        <v>25.59</v>
      </c>
      <c r="Y148" s="72">
        <f t="shared" si="452"/>
        <v>118.119752644122</v>
      </c>
      <c r="Z148" s="50">
        <f t="shared" si="453"/>
        <v>11794.595916</v>
      </c>
      <c r="AA148" s="72">
        <f t="shared" si="454"/>
        <v>41.081480306438</v>
      </c>
      <c r="AB148" s="60">
        <f t="shared" si="455"/>
        <v>0.712707469696054</v>
      </c>
      <c r="AC148" s="72">
        <f t="shared" si="456"/>
        <v>31.3490782728862</v>
      </c>
      <c r="AD148" s="72">
        <f t="shared" si="457"/>
        <v>992.222252590304</v>
      </c>
      <c r="AE148" s="45">
        <f t="shared" si="458"/>
        <v>14</v>
      </c>
      <c r="AF148" s="50"/>
      <c r="AG148" s="50">
        <f t="shared" si="459"/>
        <v>14</v>
      </c>
      <c r="AH148" s="50">
        <f t="shared" si="460"/>
        <v>14</v>
      </c>
      <c r="AI148" s="45">
        <f t="shared" si="414"/>
        <v>980</v>
      </c>
      <c r="AJ148" s="50">
        <f t="shared" si="461"/>
        <v>10</v>
      </c>
      <c r="AK148" s="50">
        <f t="shared" si="462"/>
        <v>700</v>
      </c>
      <c r="AL148" s="50">
        <f t="shared" si="463"/>
        <v>4</v>
      </c>
      <c r="AM148" s="50">
        <f t="shared" si="464"/>
        <v>280</v>
      </c>
      <c r="AN148" s="92"/>
    </row>
    <row r="149" s="6" customFormat="1" ht="35" customHeight="1" spans="1:40">
      <c r="A149" s="97" t="s">
        <v>367</v>
      </c>
      <c r="B149" s="48" t="s">
        <v>370</v>
      </c>
      <c r="C149" s="49" t="s">
        <v>273</v>
      </c>
      <c r="D149" s="45">
        <v>194</v>
      </c>
      <c r="E149" s="46">
        <v>23.83</v>
      </c>
      <c r="F149" s="47">
        <v>18319</v>
      </c>
      <c r="G149" s="45">
        <v>193</v>
      </c>
      <c r="H149" s="47">
        <f t="shared" si="443"/>
        <v>113</v>
      </c>
      <c r="I149" s="45">
        <v>67</v>
      </c>
      <c r="J149" s="45">
        <v>12</v>
      </c>
      <c r="K149" s="50">
        <v>18</v>
      </c>
      <c r="L149" s="50">
        <v>16</v>
      </c>
      <c r="M149" s="47">
        <f t="shared" si="444"/>
        <v>80</v>
      </c>
      <c r="N149" s="50">
        <v>13638</v>
      </c>
      <c r="O149" s="50">
        <v>9883.967476</v>
      </c>
      <c r="P149" s="60">
        <f t="shared" si="388"/>
        <v>0.724737313095762</v>
      </c>
      <c r="Q149" s="71" t="str">
        <f t="shared" si="420"/>
        <v>是</v>
      </c>
      <c r="R149" s="50">
        <f t="shared" si="445"/>
        <v>80</v>
      </c>
      <c r="S149" s="72">
        <f t="shared" si="446"/>
        <v>1121.17708880715</v>
      </c>
      <c r="T149" s="50">
        <f t="shared" si="447"/>
        <v>18319</v>
      </c>
      <c r="U149" s="73">
        <f t="shared" si="448"/>
        <v>0.641643731612413</v>
      </c>
      <c r="V149" s="74">
        <f t="shared" si="449"/>
        <v>0.00152903701243238</v>
      </c>
      <c r="W149" s="72">
        <f t="shared" si="450"/>
        <v>218.617452552331</v>
      </c>
      <c r="X149" s="72">
        <f t="shared" si="451"/>
        <v>23.83</v>
      </c>
      <c r="Y149" s="72">
        <f t="shared" si="452"/>
        <v>109.995846248903</v>
      </c>
      <c r="Z149" s="50">
        <f t="shared" si="453"/>
        <v>9883.967476</v>
      </c>
      <c r="AA149" s="72">
        <f t="shared" si="454"/>
        <v>34.4266152148496</v>
      </c>
      <c r="AB149" s="60">
        <f t="shared" si="455"/>
        <v>0.724737313095762</v>
      </c>
      <c r="AC149" s="72">
        <f t="shared" si="456"/>
        <v>31.8782217411156</v>
      </c>
      <c r="AD149" s="72">
        <f t="shared" si="457"/>
        <v>1516.09522456435</v>
      </c>
      <c r="AE149" s="45">
        <f t="shared" si="458"/>
        <v>22</v>
      </c>
      <c r="AF149" s="50"/>
      <c r="AG149" s="50">
        <f t="shared" si="459"/>
        <v>22</v>
      </c>
      <c r="AH149" s="50">
        <f t="shared" si="460"/>
        <v>22</v>
      </c>
      <c r="AI149" s="45">
        <f t="shared" si="414"/>
        <v>1540</v>
      </c>
      <c r="AJ149" s="50">
        <f t="shared" si="461"/>
        <v>16</v>
      </c>
      <c r="AK149" s="50">
        <f t="shared" si="462"/>
        <v>1120</v>
      </c>
      <c r="AL149" s="50">
        <f t="shared" si="463"/>
        <v>6</v>
      </c>
      <c r="AM149" s="50">
        <f t="shared" si="464"/>
        <v>420</v>
      </c>
      <c r="AN149" s="92"/>
    </row>
    <row r="150" s="6" customFormat="1" ht="35" customHeight="1" spans="1:40">
      <c r="A150" s="98"/>
      <c r="B150" s="48" t="s">
        <v>371</v>
      </c>
      <c r="C150" s="49" t="s">
        <v>252</v>
      </c>
      <c r="D150" s="45">
        <v>119</v>
      </c>
      <c r="E150" s="46">
        <v>22.73</v>
      </c>
      <c r="F150" s="47">
        <v>17616</v>
      </c>
      <c r="G150" s="45">
        <v>116</v>
      </c>
      <c r="H150" s="47">
        <f t="shared" si="443"/>
        <v>67</v>
      </c>
      <c r="I150" s="45">
        <v>29</v>
      </c>
      <c r="J150" s="45">
        <v>9</v>
      </c>
      <c r="K150" s="50">
        <v>14</v>
      </c>
      <c r="L150" s="50">
        <v>15</v>
      </c>
      <c r="M150" s="47">
        <f t="shared" si="444"/>
        <v>49</v>
      </c>
      <c r="N150" s="50">
        <v>13022</v>
      </c>
      <c r="O150" s="50">
        <v>9774.307235</v>
      </c>
      <c r="P150" s="60">
        <f t="shared" si="388"/>
        <v>0.750599541929043</v>
      </c>
      <c r="Q150" s="71" t="str">
        <f t="shared" si="420"/>
        <v>是</v>
      </c>
      <c r="R150" s="50">
        <f t="shared" si="445"/>
        <v>49</v>
      </c>
      <c r="S150" s="72">
        <f t="shared" si="446"/>
        <v>686.720966894377</v>
      </c>
      <c r="T150" s="50">
        <f t="shared" si="447"/>
        <v>17616</v>
      </c>
      <c r="U150" s="73">
        <f t="shared" si="448"/>
        <v>0.675002372591819</v>
      </c>
      <c r="V150" s="74">
        <f t="shared" si="449"/>
        <v>0.00153428039290121</v>
      </c>
      <c r="W150" s="72">
        <f t="shared" si="450"/>
        <v>219.367136485118</v>
      </c>
      <c r="X150" s="72">
        <f t="shared" si="451"/>
        <v>22.73</v>
      </c>
      <c r="Y150" s="72">
        <f t="shared" si="452"/>
        <v>104.918404751891</v>
      </c>
      <c r="Z150" s="50">
        <f t="shared" si="453"/>
        <v>9774.307235</v>
      </c>
      <c r="AA150" s="72">
        <f t="shared" si="454"/>
        <v>34.0446602023061</v>
      </c>
      <c r="AB150" s="60">
        <f t="shared" si="455"/>
        <v>0.750599541929043</v>
      </c>
      <c r="AC150" s="72">
        <f t="shared" si="456"/>
        <v>33.0157951081404</v>
      </c>
      <c r="AD150" s="72">
        <f t="shared" si="457"/>
        <v>1078.06696344183</v>
      </c>
      <c r="AE150" s="45">
        <f t="shared" si="458"/>
        <v>15</v>
      </c>
      <c r="AF150" s="50"/>
      <c r="AG150" s="50">
        <f t="shared" si="459"/>
        <v>15</v>
      </c>
      <c r="AH150" s="50">
        <f t="shared" si="460"/>
        <v>15</v>
      </c>
      <c r="AI150" s="45">
        <f t="shared" si="414"/>
        <v>1050</v>
      </c>
      <c r="AJ150" s="50">
        <f t="shared" si="461"/>
        <v>11</v>
      </c>
      <c r="AK150" s="50">
        <f t="shared" si="462"/>
        <v>770</v>
      </c>
      <c r="AL150" s="50">
        <f t="shared" si="463"/>
        <v>4</v>
      </c>
      <c r="AM150" s="50">
        <f t="shared" si="464"/>
        <v>280</v>
      </c>
      <c r="AN150" s="92"/>
    </row>
    <row r="151" s="6" customFormat="1" ht="35" customHeight="1" spans="1:40">
      <c r="A151" s="98"/>
      <c r="B151" s="48" t="s">
        <v>372</v>
      </c>
      <c r="C151" s="49" t="s">
        <v>273</v>
      </c>
      <c r="D151" s="45">
        <v>71</v>
      </c>
      <c r="E151" s="46">
        <v>10.64</v>
      </c>
      <c r="F151" s="47">
        <v>17233</v>
      </c>
      <c r="G151" s="45">
        <v>69</v>
      </c>
      <c r="H151" s="47">
        <f t="shared" si="443"/>
        <v>62</v>
      </c>
      <c r="I151" s="45">
        <v>44</v>
      </c>
      <c r="J151" s="45">
        <v>5</v>
      </c>
      <c r="K151" s="50">
        <v>7</v>
      </c>
      <c r="L151" s="50">
        <v>6</v>
      </c>
      <c r="M151" s="47">
        <f t="shared" si="444"/>
        <v>7</v>
      </c>
      <c r="N151" s="50">
        <v>9172.8</v>
      </c>
      <c r="O151" s="50">
        <v>6865.879816</v>
      </c>
      <c r="P151" s="60">
        <f t="shared" si="388"/>
        <v>0.748504253444968</v>
      </c>
      <c r="Q151" s="71" t="str">
        <f t="shared" si="420"/>
        <v>是</v>
      </c>
      <c r="R151" s="50">
        <f t="shared" si="445"/>
        <v>7</v>
      </c>
      <c r="S151" s="72">
        <f t="shared" si="446"/>
        <v>98.1029952706253</v>
      </c>
      <c r="T151" s="50">
        <f t="shared" si="447"/>
        <v>17233</v>
      </c>
      <c r="U151" s="73">
        <f t="shared" si="448"/>
        <v>0.693176425927683</v>
      </c>
      <c r="V151" s="74">
        <f t="shared" si="449"/>
        <v>0.000737539717187055</v>
      </c>
      <c r="W151" s="72">
        <f t="shared" si="450"/>
        <v>105.451374176419</v>
      </c>
      <c r="X151" s="72">
        <f t="shared" si="451"/>
        <v>10.64</v>
      </c>
      <c r="Y151" s="72">
        <f t="shared" si="452"/>
        <v>49.1127068438242</v>
      </c>
      <c r="Z151" s="50">
        <f t="shared" si="453"/>
        <v>6865.879816</v>
      </c>
      <c r="AA151" s="72">
        <f t="shared" si="454"/>
        <v>23.9143848976415</v>
      </c>
      <c r="AB151" s="60">
        <f t="shared" si="455"/>
        <v>0.748504253444968</v>
      </c>
      <c r="AC151" s="72">
        <f t="shared" si="456"/>
        <v>32.9236319619907</v>
      </c>
      <c r="AD151" s="72">
        <f t="shared" si="457"/>
        <v>309.505093150501</v>
      </c>
      <c r="AE151" s="45">
        <f t="shared" si="458"/>
        <v>4</v>
      </c>
      <c r="AF151" s="50"/>
      <c r="AG151" s="50">
        <f t="shared" si="459"/>
        <v>4</v>
      </c>
      <c r="AH151" s="50">
        <f t="shared" si="460"/>
        <v>4</v>
      </c>
      <c r="AI151" s="45">
        <f t="shared" si="414"/>
        <v>280</v>
      </c>
      <c r="AJ151" s="50">
        <f t="shared" si="461"/>
        <v>3</v>
      </c>
      <c r="AK151" s="50">
        <f t="shared" si="462"/>
        <v>210</v>
      </c>
      <c r="AL151" s="50">
        <f t="shared" si="463"/>
        <v>1</v>
      </c>
      <c r="AM151" s="50">
        <f t="shared" si="464"/>
        <v>70</v>
      </c>
      <c r="AN151" s="92"/>
    </row>
    <row r="152" s="6" customFormat="1" ht="35" customHeight="1" spans="1:40">
      <c r="A152" s="98"/>
      <c r="B152" s="48" t="s">
        <v>373</v>
      </c>
      <c r="C152" s="49" t="s">
        <v>273</v>
      </c>
      <c r="D152" s="45">
        <v>76</v>
      </c>
      <c r="E152" s="46">
        <v>9.61</v>
      </c>
      <c r="F152" s="47">
        <v>17679</v>
      </c>
      <c r="G152" s="45">
        <v>74</v>
      </c>
      <c r="H152" s="47">
        <f t="shared" si="443"/>
        <v>53</v>
      </c>
      <c r="I152" s="45">
        <v>36</v>
      </c>
      <c r="J152" s="45">
        <v>5</v>
      </c>
      <c r="K152" s="50">
        <v>6</v>
      </c>
      <c r="L152" s="50">
        <v>6</v>
      </c>
      <c r="M152" s="47">
        <f t="shared" si="444"/>
        <v>21</v>
      </c>
      <c r="N152" s="50">
        <v>6483</v>
      </c>
      <c r="O152" s="50">
        <v>4715.448675</v>
      </c>
      <c r="P152" s="60">
        <f t="shared" si="388"/>
        <v>0.727355957889866</v>
      </c>
      <c r="Q152" s="71" t="str">
        <f t="shared" si="420"/>
        <v>是</v>
      </c>
      <c r="R152" s="50">
        <f t="shared" si="445"/>
        <v>21</v>
      </c>
      <c r="S152" s="72">
        <f t="shared" si="446"/>
        <v>294.308985811876</v>
      </c>
      <c r="T152" s="50">
        <f t="shared" si="447"/>
        <v>17679</v>
      </c>
      <c r="U152" s="73">
        <f t="shared" si="448"/>
        <v>0.672012906899497</v>
      </c>
      <c r="V152" s="74">
        <f t="shared" si="449"/>
        <v>0.000645804403530417</v>
      </c>
      <c r="W152" s="72">
        <f t="shared" si="450"/>
        <v>92.3353145796665</v>
      </c>
      <c r="X152" s="72">
        <f t="shared" si="451"/>
        <v>9.61</v>
      </c>
      <c r="Y152" s="72">
        <f t="shared" si="452"/>
        <v>44.3583752602585</v>
      </c>
      <c r="Z152" s="50">
        <f t="shared" si="453"/>
        <v>4715.448675</v>
      </c>
      <c r="AA152" s="72">
        <f t="shared" si="454"/>
        <v>16.4242686445276</v>
      </c>
      <c r="AB152" s="60">
        <f t="shared" si="455"/>
        <v>0.727355957889866</v>
      </c>
      <c r="AC152" s="72">
        <f t="shared" si="456"/>
        <v>31.9934051846879</v>
      </c>
      <c r="AD152" s="72">
        <f t="shared" si="457"/>
        <v>479.420349481016</v>
      </c>
      <c r="AE152" s="45">
        <f t="shared" si="458"/>
        <v>7</v>
      </c>
      <c r="AF152" s="50"/>
      <c r="AG152" s="50">
        <f t="shared" si="459"/>
        <v>7</v>
      </c>
      <c r="AH152" s="50">
        <f t="shared" si="460"/>
        <v>7</v>
      </c>
      <c r="AI152" s="45">
        <f t="shared" si="414"/>
        <v>490</v>
      </c>
      <c r="AJ152" s="50">
        <f t="shared" si="461"/>
        <v>5</v>
      </c>
      <c r="AK152" s="50">
        <f t="shared" si="462"/>
        <v>350</v>
      </c>
      <c r="AL152" s="50">
        <f t="shared" si="463"/>
        <v>2</v>
      </c>
      <c r="AM152" s="50">
        <f t="shared" si="464"/>
        <v>140</v>
      </c>
      <c r="AN152" s="92"/>
    </row>
    <row r="153" s="6" customFormat="1" ht="35" customHeight="1" spans="1:40">
      <c r="A153" s="98"/>
      <c r="B153" s="48" t="s">
        <v>374</v>
      </c>
      <c r="C153" s="49" t="s">
        <v>273</v>
      </c>
      <c r="D153" s="45">
        <v>84</v>
      </c>
      <c r="E153" s="46">
        <v>17.16</v>
      </c>
      <c r="F153" s="47">
        <v>18822</v>
      </c>
      <c r="G153" s="45">
        <v>84</v>
      </c>
      <c r="H153" s="47">
        <f t="shared" si="443"/>
        <v>63</v>
      </c>
      <c r="I153" s="45">
        <v>30</v>
      </c>
      <c r="J153" s="101">
        <v>16</v>
      </c>
      <c r="K153" s="102">
        <v>9</v>
      </c>
      <c r="L153" s="102">
        <v>8</v>
      </c>
      <c r="M153" s="47">
        <f t="shared" si="444"/>
        <v>21</v>
      </c>
      <c r="N153" s="50">
        <v>9898</v>
      </c>
      <c r="O153" s="50">
        <v>6731.226058</v>
      </c>
      <c r="P153" s="60">
        <f t="shared" si="388"/>
        <v>0.680059209739341</v>
      </c>
      <c r="Q153" s="71" t="str">
        <f t="shared" si="420"/>
        <v>是</v>
      </c>
      <c r="R153" s="50">
        <f t="shared" si="445"/>
        <v>21</v>
      </c>
      <c r="S153" s="72">
        <f t="shared" si="446"/>
        <v>294.308985811876</v>
      </c>
      <c r="T153" s="50">
        <f t="shared" si="447"/>
        <v>18822</v>
      </c>
      <c r="U153" s="73">
        <f t="shared" si="448"/>
        <v>0.617775457910221</v>
      </c>
      <c r="V153" s="74">
        <f t="shared" si="449"/>
        <v>0.00106010268577394</v>
      </c>
      <c r="W153" s="72">
        <f t="shared" si="450"/>
        <v>151.570528851428</v>
      </c>
      <c r="X153" s="72">
        <f t="shared" si="451"/>
        <v>17.16</v>
      </c>
      <c r="Y153" s="72">
        <f t="shared" si="452"/>
        <v>79.2080873533856</v>
      </c>
      <c r="Z153" s="50">
        <f t="shared" si="453"/>
        <v>6731.226058</v>
      </c>
      <c r="AA153" s="72">
        <f t="shared" si="454"/>
        <v>23.4453755524412</v>
      </c>
      <c r="AB153" s="60">
        <f t="shared" si="455"/>
        <v>0.680059209739341</v>
      </c>
      <c r="AC153" s="72">
        <f t="shared" si="456"/>
        <v>29.9130152310704</v>
      </c>
      <c r="AD153" s="72">
        <f t="shared" si="457"/>
        <v>578.445992800201</v>
      </c>
      <c r="AE153" s="45">
        <f t="shared" si="458"/>
        <v>8</v>
      </c>
      <c r="AF153" s="50"/>
      <c r="AG153" s="50">
        <f t="shared" si="459"/>
        <v>8</v>
      </c>
      <c r="AH153" s="50">
        <f t="shared" si="460"/>
        <v>8</v>
      </c>
      <c r="AI153" s="45">
        <f t="shared" si="414"/>
        <v>560</v>
      </c>
      <c r="AJ153" s="50">
        <f t="shared" si="461"/>
        <v>6</v>
      </c>
      <c r="AK153" s="50">
        <f t="shared" si="462"/>
        <v>420</v>
      </c>
      <c r="AL153" s="50">
        <f t="shared" si="463"/>
        <v>2</v>
      </c>
      <c r="AM153" s="50">
        <f t="shared" si="464"/>
        <v>140</v>
      </c>
      <c r="AN153" s="92"/>
    </row>
    <row r="154" s="6" customFormat="1" ht="35" customHeight="1" spans="1:40">
      <c r="A154" s="99"/>
      <c r="B154" s="48" t="s">
        <v>375</v>
      </c>
      <c r="C154" s="49" t="s">
        <v>252</v>
      </c>
      <c r="D154" s="45">
        <v>93</v>
      </c>
      <c r="E154" s="46">
        <v>9.61</v>
      </c>
      <c r="F154" s="47">
        <v>17080</v>
      </c>
      <c r="G154" s="100">
        <v>83</v>
      </c>
      <c r="H154" s="47">
        <f t="shared" si="443"/>
        <v>64</v>
      </c>
      <c r="I154" s="103">
        <v>45</v>
      </c>
      <c r="J154" s="45">
        <v>5</v>
      </c>
      <c r="K154" s="50">
        <v>7</v>
      </c>
      <c r="L154" s="104">
        <v>7</v>
      </c>
      <c r="M154" s="47">
        <f t="shared" si="444"/>
        <v>19</v>
      </c>
      <c r="N154" s="50">
        <v>12102</v>
      </c>
      <c r="O154" s="50">
        <v>9077.07317</v>
      </c>
      <c r="P154" s="60">
        <f t="shared" si="388"/>
        <v>0.750047361593125</v>
      </c>
      <c r="Q154" s="71" t="str">
        <f t="shared" si="420"/>
        <v>是</v>
      </c>
      <c r="R154" s="50">
        <f t="shared" si="445"/>
        <v>19</v>
      </c>
      <c r="S154" s="72">
        <f t="shared" si="446"/>
        <v>266.279558591697</v>
      </c>
      <c r="T154" s="50">
        <f t="shared" si="447"/>
        <v>17080</v>
      </c>
      <c r="U154" s="73">
        <f t="shared" si="448"/>
        <v>0.700436556894752</v>
      </c>
      <c r="V154" s="74">
        <f t="shared" si="449"/>
        <v>0.000673119531175856</v>
      </c>
      <c r="W154" s="72">
        <f t="shared" si="450"/>
        <v>96.2407554378235</v>
      </c>
      <c r="X154" s="72">
        <f t="shared" si="451"/>
        <v>9.61</v>
      </c>
      <c r="Y154" s="72">
        <f t="shared" si="452"/>
        <v>44.3583752602585</v>
      </c>
      <c r="Z154" s="50">
        <f t="shared" si="453"/>
        <v>9077.07317</v>
      </c>
      <c r="AA154" s="72">
        <f t="shared" si="454"/>
        <v>31.6161405892332</v>
      </c>
      <c r="AB154" s="60">
        <f t="shared" si="455"/>
        <v>0.750047361593125</v>
      </c>
      <c r="AC154" s="72">
        <f t="shared" si="456"/>
        <v>32.9915069600467</v>
      </c>
      <c r="AD154" s="72">
        <f t="shared" si="457"/>
        <v>471.486336839059</v>
      </c>
      <c r="AE154" s="45">
        <f t="shared" si="458"/>
        <v>7</v>
      </c>
      <c r="AF154" s="50"/>
      <c r="AG154" s="50">
        <f t="shared" si="459"/>
        <v>7</v>
      </c>
      <c r="AH154" s="50">
        <f t="shared" si="460"/>
        <v>7</v>
      </c>
      <c r="AI154" s="45">
        <f t="shared" si="414"/>
        <v>490</v>
      </c>
      <c r="AJ154" s="50">
        <f t="shared" si="461"/>
        <v>5</v>
      </c>
      <c r="AK154" s="50">
        <f t="shared" si="462"/>
        <v>350</v>
      </c>
      <c r="AL154" s="50">
        <f t="shared" si="463"/>
        <v>2</v>
      </c>
      <c r="AM154" s="50">
        <f t="shared" si="464"/>
        <v>140</v>
      </c>
      <c r="AN154" s="92"/>
    </row>
    <row r="155" ht="23.25" customHeight="1" spans="10:12">
      <c r="J155" s="105"/>
      <c r="K155" s="106"/>
      <c r="L155" s="106"/>
    </row>
    <row r="156" ht="23.25" customHeight="1" spans="10:12">
      <c r="J156" s="105"/>
      <c r="K156" s="106"/>
      <c r="L156" s="106"/>
    </row>
  </sheetData>
  <mergeCells count="57">
    <mergeCell ref="A1:B1"/>
    <mergeCell ref="A2:AM2"/>
    <mergeCell ref="A3:AM3"/>
    <mergeCell ref="D4:P4"/>
    <mergeCell ref="Q4:AG4"/>
    <mergeCell ref="AH4:AM4"/>
    <mergeCell ref="D5:G5"/>
    <mergeCell ref="H5:M5"/>
    <mergeCell ref="N5:P5"/>
    <mergeCell ref="Q5:AC5"/>
    <mergeCell ref="AJ5:AM5"/>
    <mergeCell ref="H6:L6"/>
    <mergeCell ref="R6:S6"/>
    <mergeCell ref="T6:W6"/>
    <mergeCell ref="X6:Y6"/>
    <mergeCell ref="Z6:AA6"/>
    <mergeCell ref="AB6:AC6"/>
    <mergeCell ref="AJ6:AK6"/>
    <mergeCell ref="AL6:AM6"/>
    <mergeCell ref="A9:B9"/>
    <mergeCell ref="A4:A7"/>
    <mergeCell ref="A10:A24"/>
    <mergeCell ref="A25:A36"/>
    <mergeCell ref="A37:A42"/>
    <mergeCell ref="A43:A46"/>
    <mergeCell ref="A47:A56"/>
    <mergeCell ref="A57:A58"/>
    <mergeCell ref="A59:A62"/>
    <mergeCell ref="A63:A73"/>
    <mergeCell ref="A75:A87"/>
    <mergeCell ref="A88:A91"/>
    <mergeCell ref="A92:A96"/>
    <mergeCell ref="A97:A107"/>
    <mergeCell ref="A108:A111"/>
    <mergeCell ref="A112:A114"/>
    <mergeCell ref="A115:A124"/>
    <mergeCell ref="A125:A130"/>
    <mergeCell ref="A131:A136"/>
    <mergeCell ref="A137:A141"/>
    <mergeCell ref="A142:A145"/>
    <mergeCell ref="A146:A148"/>
    <mergeCell ref="A149:A154"/>
    <mergeCell ref="B4:B7"/>
    <mergeCell ref="C4:C7"/>
    <mergeCell ref="D6:D7"/>
    <mergeCell ref="E6:E7"/>
    <mergeCell ref="F6:F7"/>
    <mergeCell ref="G6:G7"/>
    <mergeCell ref="M6:M7"/>
    <mergeCell ref="N6:N7"/>
    <mergeCell ref="O6:O7"/>
    <mergeCell ref="P6:P7"/>
    <mergeCell ref="Q6:Q7"/>
    <mergeCell ref="AN4:AN7"/>
    <mergeCell ref="AD5:AE6"/>
    <mergeCell ref="AF5:AG6"/>
    <mergeCell ref="AH5:AI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下达表</vt:lpstr>
      <vt:lpstr>千万工程</vt:lpstr>
      <vt:lpstr>高原湖泊</vt:lpstr>
      <vt:lpstr>新型农村集体经济24500万元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罗春园</cp:lastModifiedBy>
  <dcterms:created xsi:type="dcterms:W3CDTF">2025-12-28T03:00:18Z</dcterms:created>
  <dcterms:modified xsi:type="dcterms:W3CDTF">2026-03-16T02:56:53Z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47CEA29B0E1A44E0928F179363D35799_13</vt:lpwstr>
  </property>
  <property fmtid="{D5CDD505-2E9C-101B-9397-08002B2CF9AE}" pid="3" name="KSOProductBuildVer">
    <vt:lpwstr>2052-12.1.0.18608</vt:lpwstr>
  </property>
</Properties>
</file>