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activeTab="1"/>
  </bookViews>
  <sheets>
    <sheet name="附件1" sheetId="1" r:id="rId1"/>
    <sheet name="绩效目标表" sheetId="2" r:id="rId2"/>
  </sheets>
  <calcPr calcId="144525" concurrentCalc="0"/>
</workbook>
</file>

<file path=xl/sharedStrings.xml><?xml version="1.0" encoding="utf-8"?>
<sst xmlns="http://schemas.openxmlformats.org/spreadsheetml/2006/main" count="85">
  <si>
    <t>附件1</t>
  </si>
  <si>
    <t>德宏州2020年城乡义务教育公用经费中央补助资金下达表</t>
  </si>
  <si>
    <t>单位名称</t>
  </si>
  <si>
    <t>小          学</t>
  </si>
  <si>
    <t>初          中</t>
  </si>
  <si>
    <t>义务教育
寄宿学生
合计</t>
  </si>
  <si>
    <t>寄宿制学校公用经费合计</t>
  </si>
  <si>
    <t>预算资金合计</t>
  </si>
  <si>
    <t>校方责任保险省级统一支付资金</t>
  </si>
  <si>
    <t>义务教育学校网络建设省级统一支付资金</t>
  </si>
  <si>
    <t>应下达资金</t>
  </si>
  <si>
    <t>本次下达中央资金</t>
  </si>
  <si>
    <t>预算科目</t>
  </si>
  <si>
    <t>在校
学生数</t>
  </si>
  <si>
    <t>公用经费预算</t>
  </si>
  <si>
    <t>校方责任保险</t>
  </si>
  <si>
    <t>义务教育学校网络建设费用</t>
  </si>
  <si>
    <t>合计</t>
  </si>
  <si>
    <t>中央</t>
  </si>
  <si>
    <t>省级</t>
  </si>
  <si>
    <t>州、市</t>
  </si>
  <si>
    <t>州（市）</t>
  </si>
  <si>
    <t>德宏州民族初级中学</t>
  </si>
  <si>
    <t>2050203-初中教育</t>
  </si>
  <si>
    <t>德宏州民族实验中学</t>
  </si>
  <si>
    <t>芒  市</t>
  </si>
  <si>
    <t>梁河县</t>
  </si>
  <si>
    <t>盈江县</t>
  </si>
  <si>
    <t>陇川县</t>
  </si>
  <si>
    <t>瑞丽市</t>
  </si>
  <si>
    <t>注：1.补助公用经费学生数以2019-2020学年事业统计学生数为基数测算，范围为城乡义务教育阶段学校所有学生减去随班就读及送教上门特教学生的学生数；</t>
  </si>
  <si>
    <t xml:space="preserve">    2.此次预算公用经费的补助标准为：小学600元/生.年，初中800元/生.年，寄宿制学生200元/生.年。</t>
  </si>
  <si>
    <t xml:space="preserve">    3.本次省级和州（市）分担资金已按照《云南省人民政府办公厅关于印发云南省基本公共服务领域省以下共同财政事权与支出责任划分改革实施方案的通知》（云政办发〔2019〕6号）文件确定后的新比例测算分担。</t>
  </si>
  <si>
    <t xml:space="preserve">    </t>
  </si>
  <si>
    <t>附件2</t>
  </si>
  <si>
    <t>项目绩效目标表</t>
  </si>
  <si>
    <t>编报部门（单位）：</t>
  </si>
  <si>
    <t>德宏州教育体育局</t>
  </si>
  <si>
    <t>项目名称：</t>
  </si>
  <si>
    <t>2020年第一批城乡义务教育公用经费中央资金</t>
  </si>
  <si>
    <t>预算资金安排（万元）：</t>
  </si>
  <si>
    <t>项目年度目标</t>
  </si>
  <si>
    <t>以2019至2020学年度在校学生人数为依据，按时、足额下达城乡义务教育学校生均公用经费补助资金。城乡义务教育学校生均公用经费拨款标准按照小学600元/生.年，初中800元/生.年的标准执行,对寄宿制学校按照寄宿学生数每生每年再增加200元的公用经费补助，确保我省所有城乡义务教育学校公用经费补助资金能够有效保障学校正常运转，不因资金短缺而影响学校正常的教育教学秩序，确保教师培训所需资金得到有效保障。</t>
  </si>
  <si>
    <t>年度目标任务</t>
  </si>
  <si>
    <t>本次下达目标小计</t>
  </si>
  <si>
    <t>州直属学校</t>
  </si>
  <si>
    <t>县（市）目标任务分解</t>
  </si>
  <si>
    <t>一级指标</t>
  </si>
  <si>
    <t>二级指标</t>
  </si>
  <si>
    <t>三级指标</t>
  </si>
  <si>
    <t>指标值</t>
  </si>
  <si>
    <t>州民州初级中学</t>
  </si>
  <si>
    <t>州民族实验中学</t>
  </si>
  <si>
    <t>芒市</t>
  </si>
  <si>
    <t>产出指标</t>
  </si>
  <si>
    <t>数量指标</t>
  </si>
  <si>
    <t>小学阶段应补助人数（人）</t>
  </si>
  <si>
    <t>初中阶段应补助人数（人）</t>
  </si>
  <si>
    <t>寄宿生应补助人数（人）</t>
  </si>
  <si>
    <t>质量指标</t>
  </si>
  <si>
    <t>补助范围占在校学生数比例</t>
  </si>
  <si>
    <t>教师培训费占学校年度公用经费的比例</t>
  </si>
  <si>
    <r>
      <rPr>
        <sz val="12"/>
        <color rgb="FF000000"/>
        <rFont val="仿宋_GB2312"/>
        <charset val="134"/>
      </rPr>
      <t>≧</t>
    </r>
    <r>
      <rPr>
        <sz val="12"/>
        <color rgb="FF000000"/>
        <rFont val="仿宋_GB2312"/>
        <charset val="134"/>
      </rPr>
      <t>10%</t>
    </r>
  </si>
  <si>
    <t>时效指标</t>
  </si>
  <si>
    <t>补助资金当年到位率</t>
  </si>
  <si>
    <t>成本指标</t>
  </si>
  <si>
    <t>小学公用经费人均补助标准</t>
  </si>
  <si>
    <t>600元</t>
  </si>
  <si>
    <t>初中公用经费人均补助标准</t>
  </si>
  <si>
    <t>800元</t>
  </si>
  <si>
    <t>寄宿生公用经费在基础标准上人均增加额度</t>
  </si>
  <si>
    <t>200元</t>
  </si>
  <si>
    <t>效益指标</t>
  </si>
  <si>
    <t>社会效益指标</t>
  </si>
  <si>
    <t>九年义务教育巩固率</t>
  </si>
  <si>
    <r>
      <rPr>
        <sz val="12"/>
        <color rgb="FF000000"/>
        <rFont val="仿宋_GB2312"/>
        <charset val="134"/>
      </rPr>
      <t>≧</t>
    </r>
    <r>
      <rPr>
        <sz val="12"/>
        <color rgb="FF000000"/>
        <rFont val="仿宋_GB2312"/>
        <charset val="134"/>
      </rPr>
      <t>93%</t>
    </r>
  </si>
  <si>
    <t>补助对象政策的知晓度</t>
  </si>
  <si>
    <t>可持续影响指标</t>
  </si>
  <si>
    <t>义务教育免费年限</t>
  </si>
  <si>
    <t>9年</t>
  </si>
  <si>
    <t>满意度指标</t>
  </si>
  <si>
    <t>服务对象满意度</t>
  </si>
  <si>
    <t>学生满意度</t>
  </si>
  <si>
    <r>
      <rPr>
        <sz val="12"/>
        <color rgb="FF000000"/>
        <rFont val="仿宋_GB2312"/>
        <charset val="134"/>
      </rPr>
      <t>≧</t>
    </r>
    <r>
      <rPr>
        <sz val="12"/>
        <color rgb="FF000000"/>
        <rFont val="仿宋_GB2312"/>
        <charset val="134"/>
      </rPr>
      <t>95%</t>
    </r>
  </si>
  <si>
    <t>家长满意度</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</si>
</sst>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 numFmtId="177" formatCode="0.00_);[Red]\(0.00\)"/>
    <numFmt numFmtId="178" formatCode="0_);\(0\)"/>
    <numFmt numFmtId="179" formatCode="0.00_ "/>
  </numFmts>
  <fonts count="34">
    <font>
      <sz val="11"/>
      <color theme="1"/>
      <name val="宋体"/>
      <charset val="134"/>
      <scheme val="minor"/>
    </font>
    <font>
      <sz val="11"/>
      <color indexed="8"/>
      <name val="宋体"/>
      <charset val="134"/>
    </font>
    <font>
      <sz val="12"/>
      <color indexed="8"/>
      <name val="仿宋_GB2312"/>
      <charset val="134"/>
    </font>
    <font>
      <sz val="11"/>
      <color indexed="8"/>
      <name val="仿宋_GB2312"/>
      <charset val="134"/>
    </font>
    <font>
      <sz val="14"/>
      <color indexed="8"/>
      <name val="宋体"/>
      <charset val="134"/>
    </font>
    <font>
      <sz val="28"/>
      <color indexed="8"/>
      <name val="方正小标宋简体"/>
      <charset val="134"/>
    </font>
    <font>
      <b/>
      <sz val="11"/>
      <color indexed="8"/>
      <name val="宋体"/>
      <charset val="134"/>
    </font>
    <font>
      <sz val="12"/>
      <name val="仿宋_GB2312"/>
      <charset val="134"/>
    </font>
    <font>
      <sz val="12"/>
      <color rgb="FF000000"/>
      <name val="仿宋_GB2312"/>
      <charset val="134"/>
    </font>
    <font>
      <sz val="12"/>
      <name val="宋体"/>
      <charset val="134"/>
    </font>
    <font>
      <b/>
      <sz val="12"/>
      <name val="方正仿宋_GBK"/>
      <charset val="134"/>
    </font>
    <font>
      <sz val="12"/>
      <name val="方正仿宋_GBK"/>
      <charset val="134"/>
    </font>
    <font>
      <sz val="14"/>
      <name val="宋体"/>
      <charset val="134"/>
    </font>
    <font>
      <b/>
      <sz val="18"/>
      <name val="宋体"/>
      <charset val="0"/>
    </font>
    <font>
      <sz val="12"/>
      <color theme="1"/>
      <name val="方正仿宋_GBK"/>
      <charset val="134"/>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0"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12" applyNumberFormat="0" applyFont="0" applyAlignment="0" applyProtection="0">
      <alignment vertical="center"/>
    </xf>
    <xf numFmtId="0" fontId="20" fillId="4"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1" applyNumberFormat="0" applyFill="0" applyAlignment="0" applyProtection="0">
      <alignment vertical="center"/>
    </xf>
    <xf numFmtId="0" fontId="16" fillId="0" borderId="11" applyNumberFormat="0" applyFill="0" applyAlignment="0" applyProtection="0">
      <alignment vertical="center"/>
    </xf>
    <xf numFmtId="0" fontId="20" fillId="13" borderId="0" applyNumberFormat="0" applyBorder="0" applyAlignment="0" applyProtection="0">
      <alignment vertical="center"/>
    </xf>
    <xf numFmtId="0" fontId="19" fillId="0" borderId="14" applyNumberFormat="0" applyFill="0" applyAlignment="0" applyProtection="0">
      <alignment vertical="center"/>
    </xf>
    <xf numFmtId="0" fontId="20" fillId="15" borderId="0" applyNumberFormat="0" applyBorder="0" applyAlignment="0" applyProtection="0">
      <alignment vertical="center"/>
    </xf>
    <xf numFmtId="0" fontId="28" fillId="17" borderId="15" applyNumberFormat="0" applyAlignment="0" applyProtection="0">
      <alignment vertical="center"/>
    </xf>
    <xf numFmtId="0" fontId="29" fillId="17" borderId="13" applyNumberFormat="0" applyAlignment="0" applyProtection="0">
      <alignment vertical="center"/>
    </xf>
    <xf numFmtId="0" fontId="30" fillId="18" borderId="16" applyNumberFormat="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22" borderId="0" applyNumberFormat="0" applyBorder="0" applyAlignment="0" applyProtection="0">
      <alignment vertical="center"/>
    </xf>
    <xf numFmtId="0" fontId="27" fillId="16" borderId="0" applyNumberFormat="0" applyBorder="0" applyAlignment="0" applyProtection="0">
      <alignment vertical="center"/>
    </xf>
    <xf numFmtId="0" fontId="21" fillId="23" borderId="0" applyNumberFormat="0" applyBorder="0" applyAlignment="0" applyProtection="0">
      <alignment vertical="center"/>
    </xf>
    <xf numFmtId="0" fontId="20" fillId="6"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30" borderId="0" applyNumberFormat="0" applyBorder="0" applyAlignment="0" applyProtection="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21" fillId="9" borderId="0" applyNumberFormat="0" applyBorder="0" applyAlignment="0" applyProtection="0">
      <alignment vertical="center"/>
    </xf>
    <xf numFmtId="0" fontId="20" fillId="11" borderId="0" applyNumberFormat="0" applyBorder="0" applyAlignment="0" applyProtection="0">
      <alignment vertical="center"/>
    </xf>
    <xf numFmtId="0" fontId="20" fillId="29" borderId="0" applyNumberFormat="0" applyBorder="0" applyAlignment="0" applyProtection="0">
      <alignment vertical="center"/>
    </xf>
    <xf numFmtId="0" fontId="21" fillId="31" borderId="0" applyNumberFormat="0" applyBorder="0" applyAlignment="0" applyProtection="0">
      <alignment vertical="center"/>
    </xf>
    <xf numFmtId="0" fontId="20" fillId="14" borderId="0" applyNumberFormat="0" applyBorder="0" applyAlignment="0" applyProtection="0">
      <alignment vertical="center"/>
    </xf>
  </cellStyleXfs>
  <cellXfs count="5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9" fontId="2" fillId="0" borderId="2"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178" fontId="2" fillId="0" borderId="5" xfId="0" applyNumberFormat="1" applyFont="1" applyFill="1" applyBorder="1" applyAlignment="1">
      <alignment horizontal="center" vertical="center" wrapText="1"/>
    </xf>
    <xf numFmtId="9" fontId="7" fillId="0" borderId="5" xfId="0" applyNumberFormat="1" applyFont="1" applyFill="1" applyBorder="1" applyAlignment="1">
      <alignment horizontal="center" vertical="center" wrapText="1"/>
    </xf>
    <xf numFmtId="9" fontId="8" fillId="0" borderId="5" xfId="0" applyNumberFormat="1"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Alignment="1">
      <alignment horizontal="center" vertical="center" wrapText="1"/>
    </xf>
    <xf numFmtId="0" fontId="10" fillId="0" borderId="6"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176" fontId="14" fillId="0" borderId="1" xfId="0" applyNumberFormat="1" applyFont="1" applyFill="1" applyBorder="1" applyAlignment="1">
      <alignment vertical="center"/>
    </xf>
    <xf numFmtId="177" fontId="11" fillId="0" borderId="1" xfId="0" applyNumberFormat="1" applyFont="1" applyFill="1" applyBorder="1" applyAlignment="1">
      <alignment vertical="center"/>
    </xf>
    <xf numFmtId="177" fontId="11" fillId="0" borderId="1" xfId="0" applyNumberFormat="1" applyFont="1" applyFill="1" applyBorder="1" applyAlignment="1">
      <alignment horizontal="right" vertical="center"/>
    </xf>
    <xf numFmtId="176" fontId="10" fillId="0" borderId="1" xfId="0" applyNumberFormat="1" applyFont="1" applyFill="1" applyBorder="1" applyAlignment="1">
      <alignment vertical="center"/>
    </xf>
    <xf numFmtId="177" fontId="10" fillId="0" borderId="1" xfId="0" applyNumberFormat="1" applyFont="1" applyFill="1" applyBorder="1" applyAlignment="1">
      <alignment vertical="center"/>
    </xf>
    <xf numFmtId="0" fontId="11" fillId="0" borderId="0" xfId="0" applyFont="1" applyFill="1" applyAlignment="1">
      <alignment horizontal="left" vertical="center"/>
    </xf>
    <xf numFmtId="0" fontId="10" fillId="0" borderId="1"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179" fontId="11" fillId="0" borderId="1" xfId="0" applyNumberFormat="1" applyFont="1" applyFill="1" applyBorder="1" applyAlignment="1">
      <alignment vertical="center"/>
    </xf>
    <xf numFmtId="0" fontId="11"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F19"/>
  <sheetViews>
    <sheetView zoomScale="70" zoomScaleNormal="70" workbookViewId="0">
      <pane xSplit="1" ySplit="6" topLeftCell="B7" activePane="bottomRight" state="frozen"/>
      <selection/>
      <selection pane="topRight"/>
      <selection pane="bottomLeft"/>
      <selection pane="bottomRight" activeCell="B26" sqref="B26"/>
    </sheetView>
  </sheetViews>
  <sheetFormatPr defaultColWidth="9" defaultRowHeight="15.6"/>
  <cols>
    <col min="1" max="1" width="24.1203703703704" style="26" customWidth="1"/>
    <col min="2" max="2" width="10.6296296296296" style="26" customWidth="1"/>
    <col min="3" max="3" width="10.75" style="26" customWidth="1"/>
    <col min="4" max="4" width="11" style="26" customWidth="1"/>
    <col min="5" max="5" width="12.0555555555556" style="26" customWidth="1"/>
    <col min="6" max="6" width="9.87962962962963" style="26" customWidth="1"/>
    <col min="7" max="8" width="8.75" style="26" customWidth="1"/>
    <col min="9" max="9" width="8.62962962962963" style="26" customWidth="1"/>
    <col min="10" max="10" width="10.6296296296296" style="26" customWidth="1"/>
    <col min="11" max="11" width="11" style="26" customWidth="1"/>
    <col min="12" max="12" width="9.62962962962963" style="26" customWidth="1"/>
    <col min="13" max="13" width="10.9537037037037" style="26" customWidth="1"/>
    <col min="14" max="15" width="8.75" style="26" customWidth="1"/>
    <col min="16" max="16" width="10.787037037037" style="26" customWidth="1"/>
    <col min="17" max="18" width="10.3796296296296" style="26" customWidth="1"/>
    <col min="19" max="19" width="11.2685185185185" style="26" customWidth="1"/>
    <col min="20" max="20" width="9.5" style="26" customWidth="1"/>
    <col min="21" max="22" width="12.0555555555556" style="26" customWidth="1"/>
    <col min="23" max="23" width="11" style="26" customWidth="1"/>
    <col min="24" max="24" width="10.1481481481481" style="26" customWidth="1"/>
    <col min="25" max="25" width="10.75" style="26" customWidth="1"/>
    <col min="26" max="26" width="11.25" style="26" customWidth="1"/>
    <col min="27" max="27" width="12.0555555555556" style="26" customWidth="1"/>
    <col min="28" max="28" width="10.75" style="26" customWidth="1"/>
    <col min="29" max="29" width="12.6944444444444" style="26" customWidth="1"/>
    <col min="30" max="30" width="10.5" style="26" customWidth="1"/>
    <col min="31" max="31" width="10.8796296296296" style="26" customWidth="1"/>
    <col min="32" max="32" width="23.1759259259259" style="26" customWidth="1"/>
    <col min="33" max="16384" width="9" style="26"/>
  </cols>
  <sheetData>
    <row r="1" s="26" customFormat="1" ht="15" customHeight="1" spans="1:1">
      <c r="A1" s="29" t="s">
        <v>0</v>
      </c>
    </row>
    <row r="2" s="26" customFormat="1" ht="38" customHeight="1" spans="1:32">
      <c r="A2" s="30" t="s">
        <v>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26" customFormat="1" ht="15.75" customHeight="1"/>
    <row r="4" s="27" customFormat="1" ht="19" customHeight="1" spans="1:32">
      <c r="A4" s="31" t="s">
        <v>2</v>
      </c>
      <c r="B4" s="32" t="s">
        <v>3</v>
      </c>
      <c r="C4" s="33"/>
      <c r="D4" s="33"/>
      <c r="E4" s="33"/>
      <c r="F4" s="33"/>
      <c r="G4" s="33"/>
      <c r="H4" s="34"/>
      <c r="I4" s="32" t="s">
        <v>4</v>
      </c>
      <c r="J4" s="33"/>
      <c r="K4" s="33"/>
      <c r="L4" s="33"/>
      <c r="M4" s="33"/>
      <c r="N4" s="33"/>
      <c r="O4" s="34"/>
      <c r="P4" s="36" t="s">
        <v>5</v>
      </c>
      <c r="Q4" s="36" t="s">
        <v>6</v>
      </c>
      <c r="R4" s="36"/>
      <c r="S4" s="36"/>
      <c r="T4" s="36"/>
      <c r="U4" s="36" t="s">
        <v>7</v>
      </c>
      <c r="V4" s="36"/>
      <c r="W4" s="36"/>
      <c r="X4" s="36"/>
      <c r="Y4" s="46" t="s">
        <v>8</v>
      </c>
      <c r="Z4" s="46" t="s">
        <v>9</v>
      </c>
      <c r="AA4" s="36" t="s">
        <v>10</v>
      </c>
      <c r="AB4" s="36"/>
      <c r="AC4" s="36"/>
      <c r="AD4" s="36"/>
      <c r="AE4" s="46" t="s">
        <v>11</v>
      </c>
      <c r="AF4" s="47" t="s">
        <v>12</v>
      </c>
    </row>
    <row r="5" s="27" customFormat="1" ht="37" customHeight="1" spans="1:32">
      <c r="A5" s="35"/>
      <c r="B5" s="36" t="s">
        <v>13</v>
      </c>
      <c r="C5" s="36" t="s">
        <v>14</v>
      </c>
      <c r="D5" s="36"/>
      <c r="E5" s="36"/>
      <c r="F5" s="36"/>
      <c r="G5" s="36" t="s">
        <v>15</v>
      </c>
      <c r="H5" s="36" t="s">
        <v>16</v>
      </c>
      <c r="I5" s="36" t="s">
        <v>13</v>
      </c>
      <c r="J5" s="36" t="s">
        <v>14</v>
      </c>
      <c r="K5" s="36"/>
      <c r="L5" s="36"/>
      <c r="M5" s="36"/>
      <c r="N5" s="36" t="s">
        <v>15</v>
      </c>
      <c r="O5" s="36" t="s">
        <v>16</v>
      </c>
      <c r="P5" s="36"/>
      <c r="Q5" s="36"/>
      <c r="R5" s="36"/>
      <c r="S5" s="36"/>
      <c r="T5" s="36"/>
      <c r="U5" s="45"/>
      <c r="V5" s="45"/>
      <c r="W5" s="45"/>
      <c r="X5" s="45"/>
      <c r="Y5" s="48"/>
      <c r="Z5" s="48"/>
      <c r="AA5" s="45"/>
      <c r="AB5" s="45"/>
      <c r="AC5" s="45"/>
      <c r="AD5" s="45"/>
      <c r="AE5" s="48"/>
      <c r="AF5" s="47"/>
    </row>
    <row r="6" s="27" customFormat="1" ht="37" customHeight="1" spans="1:32">
      <c r="A6" s="37"/>
      <c r="B6" s="36"/>
      <c r="C6" s="38" t="s">
        <v>17</v>
      </c>
      <c r="D6" s="38" t="s">
        <v>18</v>
      </c>
      <c r="E6" s="38" t="s">
        <v>19</v>
      </c>
      <c r="F6" s="38" t="s">
        <v>20</v>
      </c>
      <c r="G6" s="36"/>
      <c r="H6" s="36"/>
      <c r="I6" s="36"/>
      <c r="J6" s="38" t="s">
        <v>17</v>
      </c>
      <c r="K6" s="38" t="s">
        <v>18</v>
      </c>
      <c r="L6" s="38" t="s">
        <v>19</v>
      </c>
      <c r="M6" s="38" t="s">
        <v>20</v>
      </c>
      <c r="N6" s="36"/>
      <c r="O6" s="36"/>
      <c r="P6" s="36"/>
      <c r="Q6" s="38" t="s">
        <v>17</v>
      </c>
      <c r="R6" s="38" t="s">
        <v>18</v>
      </c>
      <c r="S6" s="38" t="s">
        <v>19</v>
      </c>
      <c r="T6" s="38" t="s">
        <v>20</v>
      </c>
      <c r="U6" s="38" t="s">
        <v>17</v>
      </c>
      <c r="V6" s="38" t="s">
        <v>18</v>
      </c>
      <c r="W6" s="38" t="s">
        <v>19</v>
      </c>
      <c r="X6" s="36" t="s">
        <v>21</v>
      </c>
      <c r="Y6" s="49"/>
      <c r="Z6" s="49"/>
      <c r="AA6" s="38" t="s">
        <v>17</v>
      </c>
      <c r="AB6" s="38" t="s">
        <v>18</v>
      </c>
      <c r="AC6" s="38" t="s">
        <v>19</v>
      </c>
      <c r="AD6" s="36" t="s">
        <v>21</v>
      </c>
      <c r="AE6" s="49"/>
      <c r="AF6" s="47"/>
    </row>
    <row r="7" s="28" customFormat="1" ht="21.95" customHeight="1" spans="1:32">
      <c r="A7" s="38" t="s">
        <v>22</v>
      </c>
      <c r="B7" s="39"/>
      <c r="C7" s="40"/>
      <c r="D7" s="40"/>
      <c r="E7" s="40"/>
      <c r="F7" s="40"/>
      <c r="G7" s="41"/>
      <c r="H7" s="40"/>
      <c r="I7" s="39">
        <v>2248</v>
      </c>
      <c r="J7" s="40">
        <f>ROUND(I7*800/10000,2)</f>
        <v>179.84</v>
      </c>
      <c r="K7" s="40">
        <f>ROUND(J7*0.8,2)</f>
        <v>143.87</v>
      </c>
      <c r="L7" s="40">
        <f>ROUND(J7*0.17,2)</f>
        <v>30.57</v>
      </c>
      <c r="M7" s="40">
        <f>J7-K7-L7</f>
        <v>5.4</v>
      </c>
      <c r="N7" s="41">
        <f>ROUND(I7*0.0005,2)</f>
        <v>1.12</v>
      </c>
      <c r="O7" s="40">
        <f>ROUND(I7*20/10000,2)</f>
        <v>4.5</v>
      </c>
      <c r="P7" s="39">
        <v>723</v>
      </c>
      <c r="Q7" s="40">
        <f>ROUND(P7*200/10000,2)</f>
        <v>14.46</v>
      </c>
      <c r="R7" s="40">
        <v>11.56</v>
      </c>
      <c r="S7" s="40">
        <f>ROUND(Q7*0.17,2)</f>
        <v>2.46</v>
      </c>
      <c r="T7" s="40">
        <f>Q7-R7-S7</f>
        <v>0.44</v>
      </c>
      <c r="U7" s="40">
        <f>V7+W7+X7</f>
        <v>194.3</v>
      </c>
      <c r="V7" s="40">
        <f t="shared" ref="V7:X7" si="0">D7+K7+R7</f>
        <v>155.43</v>
      </c>
      <c r="W7" s="40">
        <f t="shared" si="0"/>
        <v>33.03</v>
      </c>
      <c r="X7" s="40">
        <f t="shared" si="0"/>
        <v>5.84</v>
      </c>
      <c r="Y7" s="40">
        <f>G7+N7</f>
        <v>1.12</v>
      </c>
      <c r="Z7" s="40">
        <f>H7+O7</f>
        <v>4.5</v>
      </c>
      <c r="AA7" s="50">
        <f>AB7+AC7+AD7</f>
        <v>188.68</v>
      </c>
      <c r="AB7" s="50">
        <f>V7-Y7-Z7</f>
        <v>149.81</v>
      </c>
      <c r="AC7" s="50">
        <f>W7</f>
        <v>33.03</v>
      </c>
      <c r="AD7" s="50">
        <f>X7</f>
        <v>5.84</v>
      </c>
      <c r="AE7" s="50">
        <f>ROUND(AB7*0.8,2)</f>
        <v>119.85</v>
      </c>
      <c r="AF7" s="51" t="s">
        <v>23</v>
      </c>
    </row>
    <row r="8" s="28" customFormat="1" ht="21.95" customHeight="1" spans="1:32">
      <c r="A8" s="38" t="s">
        <v>24</v>
      </c>
      <c r="B8" s="39"/>
      <c r="C8" s="40"/>
      <c r="D8" s="40"/>
      <c r="E8" s="40"/>
      <c r="F8" s="40"/>
      <c r="G8" s="41"/>
      <c r="H8" s="40"/>
      <c r="I8" s="39">
        <v>711</v>
      </c>
      <c r="J8" s="40">
        <f>ROUND(I8*800/10000,2)</f>
        <v>56.88</v>
      </c>
      <c r="K8" s="40">
        <f>ROUND(J8*0.8,2)</f>
        <v>45.5</v>
      </c>
      <c r="L8" s="40">
        <f>ROUND(J8*0.17,2)</f>
        <v>9.67</v>
      </c>
      <c r="M8" s="40">
        <f>J8-K8-L8</f>
        <v>1.71</v>
      </c>
      <c r="N8" s="41">
        <f>ROUND(I8*0.0005,2)</f>
        <v>0.36</v>
      </c>
      <c r="O8" s="40">
        <f>ROUND(I8*20/10000,2)</f>
        <v>1.42</v>
      </c>
      <c r="P8" s="39">
        <v>711</v>
      </c>
      <c r="Q8" s="40">
        <f>ROUND(P8*200/10000,2)</f>
        <v>14.22</v>
      </c>
      <c r="R8" s="40">
        <f>ROUND(Q8*0.8,2)</f>
        <v>11.38</v>
      </c>
      <c r="S8" s="40">
        <f>ROUND(Q8*0.17,2)</f>
        <v>2.42</v>
      </c>
      <c r="T8" s="40">
        <f>Q8-R8-S8</f>
        <v>0.42</v>
      </c>
      <c r="U8" s="40">
        <f>V8+W8+X8</f>
        <v>71.1</v>
      </c>
      <c r="V8" s="40">
        <f t="shared" ref="V8:X8" si="1">D8+K8+R8</f>
        <v>56.88</v>
      </c>
      <c r="W8" s="40">
        <f t="shared" si="1"/>
        <v>12.09</v>
      </c>
      <c r="X8" s="40">
        <f t="shared" si="1"/>
        <v>2.13</v>
      </c>
      <c r="Y8" s="40">
        <f>G8+N8</f>
        <v>0.36</v>
      </c>
      <c r="Z8" s="40">
        <f>H8+O8</f>
        <v>1.42</v>
      </c>
      <c r="AA8" s="50">
        <f>AB8+AC8+AD8</f>
        <v>69.32</v>
      </c>
      <c r="AB8" s="50">
        <f>V8-Y8-Z8</f>
        <v>55.1</v>
      </c>
      <c r="AC8" s="50">
        <f>W8</f>
        <v>12.09</v>
      </c>
      <c r="AD8" s="50">
        <f>X8</f>
        <v>2.13</v>
      </c>
      <c r="AE8" s="50">
        <f>ROUND(AB8*0.8,2)</f>
        <v>44.08</v>
      </c>
      <c r="AF8" s="51" t="s">
        <v>23</v>
      </c>
    </row>
    <row r="9" s="28" customFormat="1" ht="21.95" customHeight="1" spans="1:32">
      <c r="A9" s="38" t="s">
        <v>25</v>
      </c>
      <c r="B9" s="39">
        <v>37761</v>
      </c>
      <c r="C9" s="40">
        <f>ROUND(B9*600/10000,2)</f>
        <v>2265.66</v>
      </c>
      <c r="D9" s="40">
        <f>ROUND(C9*0.8,2)</f>
        <v>1812.53</v>
      </c>
      <c r="E9" s="40">
        <f>ROUND(C9*0.17,2)</f>
        <v>385.16</v>
      </c>
      <c r="F9" s="40">
        <f>C9-D9-E9</f>
        <v>67.9699999999999</v>
      </c>
      <c r="G9" s="41">
        <f>ROUND(B9*0.0005,2)</f>
        <v>18.88</v>
      </c>
      <c r="H9" s="40">
        <f>ROUND(B9*20/10000,2)</f>
        <v>75.52</v>
      </c>
      <c r="I9" s="39">
        <v>13659</v>
      </c>
      <c r="J9" s="40">
        <f>ROUND(I9*800/10000,2)</f>
        <v>1092.72</v>
      </c>
      <c r="K9" s="40">
        <f>ROUND(J9*0.8,2)</f>
        <v>874.18</v>
      </c>
      <c r="L9" s="40">
        <f>ROUND(J9*0.17,2)</f>
        <v>185.76</v>
      </c>
      <c r="M9" s="40">
        <f>J9-K9-L9</f>
        <v>32.7800000000001</v>
      </c>
      <c r="N9" s="41">
        <f>ROUND(I9*0.0005,2)</f>
        <v>6.83</v>
      </c>
      <c r="O9" s="40">
        <f>ROUND(I9*20/10000,2)</f>
        <v>27.32</v>
      </c>
      <c r="P9" s="39">
        <v>24930</v>
      </c>
      <c r="Q9" s="40">
        <f>ROUND(P9*200/10000,2)</f>
        <v>498.6</v>
      </c>
      <c r="R9" s="40">
        <f>ROUND(Q9*0.8,2)</f>
        <v>398.88</v>
      </c>
      <c r="S9" s="40">
        <f>ROUND(Q9*0.17,2)</f>
        <v>84.76</v>
      </c>
      <c r="T9" s="40">
        <f>Q9-R9-S9</f>
        <v>14.96</v>
      </c>
      <c r="U9" s="40">
        <f>V9+W9+X9</f>
        <v>3856.98</v>
      </c>
      <c r="V9" s="40">
        <f t="shared" ref="V9:X9" si="2">D9+K9+R9</f>
        <v>3085.59</v>
      </c>
      <c r="W9" s="40">
        <f t="shared" si="2"/>
        <v>655.68</v>
      </c>
      <c r="X9" s="40">
        <f t="shared" si="2"/>
        <v>115.71</v>
      </c>
      <c r="Y9" s="40">
        <f>G9+N9</f>
        <v>25.71</v>
      </c>
      <c r="Z9" s="40">
        <f>H9+O9</f>
        <v>102.84</v>
      </c>
      <c r="AA9" s="50">
        <f>AB9+AC9+AD9</f>
        <v>3728.43</v>
      </c>
      <c r="AB9" s="50">
        <f>V9-Y9-Z9</f>
        <v>2957.04</v>
      </c>
      <c r="AC9" s="50">
        <f>W9</f>
        <v>655.68</v>
      </c>
      <c r="AD9" s="50">
        <f>X9</f>
        <v>115.71</v>
      </c>
      <c r="AE9" s="50">
        <f>ROUND(AB9*0.8,2)</f>
        <v>2365.63</v>
      </c>
      <c r="AF9" s="51"/>
    </row>
    <row r="10" s="28" customFormat="1" ht="21.95" customHeight="1" spans="1:32">
      <c r="A10" s="38" t="s">
        <v>26</v>
      </c>
      <c r="B10" s="39">
        <v>11545</v>
      </c>
      <c r="C10" s="40">
        <f>ROUND(B10*600/10000,2)</f>
        <v>692.7</v>
      </c>
      <c r="D10" s="40">
        <f>ROUND(C10*0.8,2)</f>
        <v>554.16</v>
      </c>
      <c r="E10" s="40">
        <f>ROUND(C10*0.17,2)</f>
        <v>117.76</v>
      </c>
      <c r="F10" s="40">
        <f>C10-D10-E10</f>
        <v>20.7800000000001</v>
      </c>
      <c r="G10" s="41">
        <f>ROUND(B10*0.0005,2)</f>
        <v>5.77</v>
      </c>
      <c r="H10" s="40">
        <f>ROUND(B10*20/10000,2)</f>
        <v>23.09</v>
      </c>
      <c r="I10" s="39">
        <v>4895</v>
      </c>
      <c r="J10" s="40">
        <f>ROUND(I10*800/10000,2)</f>
        <v>391.6</v>
      </c>
      <c r="K10" s="40">
        <f>ROUND(J10*0.8,2)</f>
        <v>313.28</v>
      </c>
      <c r="L10" s="40">
        <f>ROUND(J10*0.17,2)</f>
        <v>66.57</v>
      </c>
      <c r="M10" s="40">
        <f>J10-K10-L10</f>
        <v>11.7500000000001</v>
      </c>
      <c r="N10" s="41">
        <f>ROUND(I10*0.0005,2)</f>
        <v>2.45</v>
      </c>
      <c r="O10" s="40">
        <f>ROUND(I10*20/10000,2)</f>
        <v>9.79</v>
      </c>
      <c r="P10" s="39">
        <v>11200</v>
      </c>
      <c r="Q10" s="40">
        <f>ROUND(P10*200/10000,2)</f>
        <v>224</v>
      </c>
      <c r="R10" s="40">
        <f>ROUND(Q10*0.8,2)</f>
        <v>179.2</v>
      </c>
      <c r="S10" s="40">
        <f>ROUND(Q10*0.17,2)</f>
        <v>38.08</v>
      </c>
      <c r="T10" s="40">
        <f>Q10-R10-S10</f>
        <v>6.72000000000001</v>
      </c>
      <c r="U10" s="40">
        <f>V10+W10+X10</f>
        <v>1308.3</v>
      </c>
      <c r="V10" s="40">
        <f t="shared" ref="V10:X10" si="3">D10+K10+R10</f>
        <v>1046.64</v>
      </c>
      <c r="W10" s="40">
        <f t="shared" si="3"/>
        <v>222.41</v>
      </c>
      <c r="X10" s="40">
        <f t="shared" si="3"/>
        <v>39.2500000000001</v>
      </c>
      <c r="Y10" s="40">
        <f>G10+N10</f>
        <v>8.22</v>
      </c>
      <c r="Z10" s="40">
        <f>H10+O10</f>
        <v>32.88</v>
      </c>
      <c r="AA10" s="50">
        <f>AB10+AC10+AD10</f>
        <v>1267.2</v>
      </c>
      <c r="AB10" s="50">
        <f>V10-Y10-Z10</f>
        <v>1005.54</v>
      </c>
      <c r="AC10" s="50">
        <f>W10</f>
        <v>222.41</v>
      </c>
      <c r="AD10" s="50">
        <f>X10</f>
        <v>39.2500000000001</v>
      </c>
      <c r="AE10" s="50">
        <f>ROUND(AB10*0.8,2)</f>
        <v>804.43</v>
      </c>
      <c r="AF10" s="51"/>
    </row>
    <row r="11" s="28" customFormat="1" ht="21.95" customHeight="1" spans="1:32">
      <c r="A11" s="38" t="s">
        <v>27</v>
      </c>
      <c r="B11" s="39">
        <v>30578</v>
      </c>
      <c r="C11" s="40">
        <f>ROUND(B11*600/10000,2)</f>
        <v>1834.68</v>
      </c>
      <c r="D11" s="40">
        <f>ROUND(C11*0.8,2)</f>
        <v>1467.74</v>
      </c>
      <c r="E11" s="40">
        <f>ROUND(C11*0.17,2)</f>
        <v>311.9</v>
      </c>
      <c r="F11" s="40">
        <f>C11-D11-E11</f>
        <v>55.0400000000001</v>
      </c>
      <c r="G11" s="41">
        <f>ROUND(B11*0.0005,2)</f>
        <v>15.29</v>
      </c>
      <c r="H11" s="40">
        <f>ROUND(B11*20/10000,2)</f>
        <v>61.16</v>
      </c>
      <c r="I11" s="39">
        <v>12943</v>
      </c>
      <c r="J11" s="40">
        <f>ROUND(I11*800/10000,2)</f>
        <v>1035.44</v>
      </c>
      <c r="K11" s="40">
        <f>ROUND(J11*0.8,2)</f>
        <v>828.35</v>
      </c>
      <c r="L11" s="40">
        <f>ROUND(J11*0.17,2)</f>
        <v>176.02</v>
      </c>
      <c r="M11" s="40">
        <f>J11-K11-L11</f>
        <v>31.07</v>
      </c>
      <c r="N11" s="41">
        <f>ROUND(I11*0.0005,2)</f>
        <v>6.47</v>
      </c>
      <c r="O11" s="40">
        <f>ROUND(I11*20/10000,2)</f>
        <v>25.89</v>
      </c>
      <c r="P11" s="39">
        <v>20254</v>
      </c>
      <c r="Q11" s="40">
        <f>ROUND(P11*200/10000,2)</f>
        <v>405.08</v>
      </c>
      <c r="R11" s="40">
        <f>ROUND(Q11*0.8,2)</f>
        <v>324.06</v>
      </c>
      <c r="S11" s="40">
        <f>ROUND(Q11*0.17,2)</f>
        <v>68.86</v>
      </c>
      <c r="T11" s="40">
        <f>Q11-R11-S11</f>
        <v>12.16</v>
      </c>
      <c r="U11" s="40">
        <f>V11+W11+X11</f>
        <v>3275.2</v>
      </c>
      <c r="V11" s="40">
        <f t="shared" ref="V11:X11" si="4">D11+K11+R11</f>
        <v>2620.15</v>
      </c>
      <c r="W11" s="40">
        <f t="shared" si="4"/>
        <v>556.78</v>
      </c>
      <c r="X11" s="40">
        <f t="shared" si="4"/>
        <v>98.2700000000001</v>
      </c>
      <c r="Y11" s="40">
        <f>G11+N11</f>
        <v>21.76</v>
      </c>
      <c r="Z11" s="40">
        <f>H11+O11</f>
        <v>87.05</v>
      </c>
      <c r="AA11" s="50">
        <f>AB11+AC11+AD11</f>
        <v>3166.39</v>
      </c>
      <c r="AB11" s="50">
        <f>V11-Y11-Z11</f>
        <v>2511.34</v>
      </c>
      <c r="AC11" s="50">
        <f>W11</f>
        <v>556.78</v>
      </c>
      <c r="AD11" s="50">
        <f>X11</f>
        <v>98.2700000000001</v>
      </c>
      <c r="AE11" s="50">
        <f>ROUND(AB11*0.8,2)</f>
        <v>2009.07</v>
      </c>
      <c r="AF11" s="51"/>
    </row>
    <row r="12" s="28" customFormat="1" ht="21.95" customHeight="1" spans="1:32">
      <c r="A12" s="38" t="s">
        <v>28</v>
      </c>
      <c r="B12" s="39">
        <v>18096</v>
      </c>
      <c r="C12" s="40">
        <f>ROUND(B12*600/10000,2)</f>
        <v>1085.76</v>
      </c>
      <c r="D12" s="40">
        <f>ROUND(C12*0.8,2)</f>
        <v>868.61</v>
      </c>
      <c r="E12" s="40">
        <f>ROUND(C12*0.17,2)</f>
        <v>184.58</v>
      </c>
      <c r="F12" s="40">
        <f>C12-D12-E12</f>
        <v>32.57</v>
      </c>
      <c r="G12" s="41">
        <f>ROUND(B12*0.0005,2)</f>
        <v>9.05</v>
      </c>
      <c r="H12" s="40">
        <f>ROUND(B12*20/10000,2)</f>
        <v>36.19</v>
      </c>
      <c r="I12" s="39">
        <v>7204</v>
      </c>
      <c r="J12" s="40">
        <f>ROUND(I12*800/10000,2)</f>
        <v>576.32</v>
      </c>
      <c r="K12" s="40">
        <f>ROUND(J12*0.8,2)</f>
        <v>461.06</v>
      </c>
      <c r="L12" s="40">
        <f>ROUND(J12*0.17,2)</f>
        <v>97.97</v>
      </c>
      <c r="M12" s="40">
        <f>J12-K12-L12</f>
        <v>17.29</v>
      </c>
      <c r="N12" s="41">
        <f>ROUND(I12*0.0005,2)</f>
        <v>3.6</v>
      </c>
      <c r="O12" s="40">
        <f>ROUND(I12*20/10000,2)</f>
        <v>14.41</v>
      </c>
      <c r="P12" s="39">
        <v>13828</v>
      </c>
      <c r="Q12" s="40">
        <f>ROUND(P12*200/10000,2)</f>
        <v>276.56</v>
      </c>
      <c r="R12" s="40">
        <f>ROUND(Q12*0.8,2)</f>
        <v>221.25</v>
      </c>
      <c r="S12" s="40">
        <f>ROUND(Q12*0.17,2)</f>
        <v>47.02</v>
      </c>
      <c r="T12" s="40">
        <f>Q12-R12-S12</f>
        <v>8.29</v>
      </c>
      <c r="U12" s="40">
        <f>V12+W12+X12</f>
        <v>1938.64</v>
      </c>
      <c r="V12" s="40">
        <f t="shared" ref="V12:X12" si="5">D12+K12+R12</f>
        <v>1550.92</v>
      </c>
      <c r="W12" s="40">
        <f t="shared" si="5"/>
        <v>329.57</v>
      </c>
      <c r="X12" s="40">
        <f t="shared" si="5"/>
        <v>58.15</v>
      </c>
      <c r="Y12" s="40">
        <f>G12+N12</f>
        <v>12.65</v>
      </c>
      <c r="Z12" s="40">
        <f>H12+O12</f>
        <v>50.6</v>
      </c>
      <c r="AA12" s="50">
        <f>AB12+AC12+AD12</f>
        <v>1875.39</v>
      </c>
      <c r="AB12" s="50">
        <f>V12-Y12-Z12</f>
        <v>1487.67</v>
      </c>
      <c r="AC12" s="50">
        <f>W12</f>
        <v>329.57</v>
      </c>
      <c r="AD12" s="50">
        <f>X12</f>
        <v>58.15</v>
      </c>
      <c r="AE12" s="50">
        <f>ROUND(AB12*0.8,2)</f>
        <v>1190.14</v>
      </c>
      <c r="AF12" s="51"/>
    </row>
    <row r="13" s="28" customFormat="1" ht="21.95" customHeight="1" spans="1:32">
      <c r="A13" s="38" t="s">
        <v>29</v>
      </c>
      <c r="B13" s="39">
        <v>19646</v>
      </c>
      <c r="C13" s="40">
        <f>ROUND(B13*600/10000,2)</f>
        <v>1178.76</v>
      </c>
      <c r="D13" s="40">
        <f>ROUND(C13*0.8,2)</f>
        <v>943.01</v>
      </c>
      <c r="E13" s="40">
        <f>ROUND(C13*0.17,2)</f>
        <v>200.39</v>
      </c>
      <c r="F13" s="40">
        <f>C13-D13-E13</f>
        <v>35.36</v>
      </c>
      <c r="G13" s="41">
        <f>ROUND(B13*0.0005,2)</f>
        <v>9.82</v>
      </c>
      <c r="H13" s="40">
        <f>ROUND(B13*20/10000,2)</f>
        <v>39.29</v>
      </c>
      <c r="I13" s="39">
        <v>7606</v>
      </c>
      <c r="J13" s="40">
        <f>ROUND(I13*800/10000,2)</f>
        <v>608.48</v>
      </c>
      <c r="K13" s="40">
        <f>ROUND(J13*0.8,2)</f>
        <v>486.78</v>
      </c>
      <c r="L13" s="40">
        <f>ROUND(J13*0.17,2)</f>
        <v>103.44</v>
      </c>
      <c r="M13" s="40">
        <f>J13-K13-L13</f>
        <v>18.26</v>
      </c>
      <c r="N13" s="41">
        <f>ROUND(I13*0.0005,2)</f>
        <v>3.8</v>
      </c>
      <c r="O13" s="40">
        <f>ROUND(I13*20/10000,2)</f>
        <v>15.21</v>
      </c>
      <c r="P13" s="39">
        <v>6035</v>
      </c>
      <c r="Q13" s="40">
        <f>ROUND(P13*200/10000,2)</f>
        <v>120.7</v>
      </c>
      <c r="R13" s="40">
        <f>ROUND(Q13*0.8,2)</f>
        <v>96.56</v>
      </c>
      <c r="S13" s="40">
        <f>ROUND(Q13*0.17,2)</f>
        <v>20.52</v>
      </c>
      <c r="T13" s="40">
        <f>Q13-R13-S13</f>
        <v>3.62</v>
      </c>
      <c r="U13" s="40">
        <f>V13+W13+X13</f>
        <v>1907.94</v>
      </c>
      <c r="V13" s="40">
        <f t="shared" ref="V13:X13" si="6">D13+K13+R13</f>
        <v>1526.35</v>
      </c>
      <c r="W13" s="40">
        <f t="shared" si="6"/>
        <v>324.35</v>
      </c>
      <c r="X13" s="40">
        <f t="shared" si="6"/>
        <v>57.2400000000001</v>
      </c>
      <c r="Y13" s="40">
        <f>G13+N13</f>
        <v>13.62</v>
      </c>
      <c r="Z13" s="40">
        <f>H13+O13</f>
        <v>54.5</v>
      </c>
      <c r="AA13" s="50">
        <f>AB13+AC13+AD13</f>
        <v>1839.82</v>
      </c>
      <c r="AB13" s="50">
        <f>V13-Y13-Z13</f>
        <v>1458.23</v>
      </c>
      <c r="AC13" s="50">
        <f>W13</f>
        <v>324.35</v>
      </c>
      <c r="AD13" s="50">
        <f>X13</f>
        <v>57.2400000000001</v>
      </c>
      <c r="AE13" s="50">
        <f>ROUND(AB13*0.8,2)</f>
        <v>1166.58</v>
      </c>
      <c r="AF13" s="51"/>
    </row>
    <row r="14" s="28" customFormat="1" ht="21.95" customHeight="1" spans="1:32">
      <c r="A14" s="38" t="s">
        <v>17</v>
      </c>
      <c r="B14" s="42">
        <f>SUM(B7:B13)</f>
        <v>117626</v>
      </c>
      <c r="C14" s="43">
        <f>SUM(C7:C13)</f>
        <v>7057.56</v>
      </c>
      <c r="D14" s="43">
        <f t="shared" ref="D14:I14" si="7">SUM(D7:D13)</f>
        <v>5646.05</v>
      </c>
      <c r="E14" s="43">
        <f t="shared" si="7"/>
        <v>1199.79</v>
      </c>
      <c r="F14" s="43">
        <f t="shared" si="7"/>
        <v>211.72</v>
      </c>
      <c r="G14" s="43">
        <f t="shared" si="7"/>
        <v>58.81</v>
      </c>
      <c r="H14" s="43">
        <f t="shared" si="7"/>
        <v>235.25</v>
      </c>
      <c r="I14" s="42">
        <f t="shared" si="7"/>
        <v>49266</v>
      </c>
      <c r="J14" s="43">
        <f>SUM(J7:J13)</f>
        <v>3941.28</v>
      </c>
      <c r="K14" s="43">
        <f t="shared" ref="K14:P14" si="8">SUM(K7:K13)</f>
        <v>3153.02</v>
      </c>
      <c r="L14" s="43">
        <f t="shared" si="8"/>
        <v>670</v>
      </c>
      <c r="M14" s="43">
        <f t="shared" si="8"/>
        <v>118.26</v>
      </c>
      <c r="N14" s="43">
        <f t="shared" si="8"/>
        <v>24.63</v>
      </c>
      <c r="O14" s="43">
        <f t="shared" si="8"/>
        <v>98.54</v>
      </c>
      <c r="P14" s="42">
        <f t="shared" si="8"/>
        <v>77681</v>
      </c>
      <c r="Q14" s="43">
        <f t="shared" ref="Q14:AD14" si="9">SUM(Q7:Q13)</f>
        <v>1553.62</v>
      </c>
      <c r="R14" s="43">
        <f t="shared" si="9"/>
        <v>1242.89</v>
      </c>
      <c r="S14" s="43">
        <f t="shared" si="9"/>
        <v>264.12</v>
      </c>
      <c r="T14" s="43">
        <f t="shared" si="9"/>
        <v>46.61</v>
      </c>
      <c r="U14" s="43">
        <f t="shared" si="9"/>
        <v>12552.46</v>
      </c>
      <c r="V14" s="43">
        <f t="shared" si="9"/>
        <v>10041.96</v>
      </c>
      <c r="W14" s="43">
        <f t="shared" si="9"/>
        <v>2133.91</v>
      </c>
      <c r="X14" s="43">
        <f t="shared" si="9"/>
        <v>376.59</v>
      </c>
      <c r="Y14" s="43">
        <f t="shared" si="9"/>
        <v>83.44</v>
      </c>
      <c r="Z14" s="43">
        <f t="shared" si="9"/>
        <v>333.79</v>
      </c>
      <c r="AA14" s="43">
        <f t="shared" si="9"/>
        <v>12135.23</v>
      </c>
      <c r="AB14" s="43">
        <f t="shared" si="9"/>
        <v>9624.73</v>
      </c>
      <c r="AC14" s="43">
        <f t="shared" si="9"/>
        <v>2133.91</v>
      </c>
      <c r="AD14" s="43">
        <f t="shared" si="9"/>
        <v>376.59</v>
      </c>
      <c r="AE14" s="43">
        <f>SUM(AE7:AE13)</f>
        <v>7699.78</v>
      </c>
      <c r="AF14" s="51"/>
    </row>
    <row r="15" s="26" customFormat="1" ht="20" customHeight="1"/>
    <row r="16" s="28" customFormat="1" ht="30" customHeight="1" spans="1:21">
      <c r="A16" s="44" t="s">
        <v>30</v>
      </c>
      <c r="B16" s="44"/>
      <c r="C16" s="44"/>
      <c r="D16" s="44"/>
      <c r="E16" s="44"/>
      <c r="F16" s="44"/>
      <c r="G16" s="44"/>
      <c r="H16" s="44"/>
      <c r="I16" s="44"/>
      <c r="J16" s="44"/>
      <c r="K16" s="44"/>
      <c r="L16" s="44"/>
      <c r="M16" s="44"/>
      <c r="N16" s="44"/>
      <c r="O16" s="44"/>
      <c r="P16" s="44"/>
      <c r="Q16" s="44"/>
      <c r="R16" s="44"/>
      <c r="S16" s="44"/>
      <c r="T16" s="44"/>
      <c r="U16" s="44"/>
    </row>
    <row r="17" s="28" customFormat="1" ht="30" customHeight="1" spans="1:21">
      <c r="A17" s="44" t="s">
        <v>31</v>
      </c>
      <c r="B17" s="44"/>
      <c r="C17" s="44"/>
      <c r="D17" s="44"/>
      <c r="E17" s="44"/>
      <c r="F17" s="44"/>
      <c r="G17" s="44"/>
      <c r="H17" s="44"/>
      <c r="I17" s="44"/>
      <c r="J17" s="44"/>
      <c r="K17" s="44"/>
      <c r="L17" s="44"/>
      <c r="M17" s="44"/>
      <c r="N17" s="44"/>
      <c r="O17" s="44"/>
      <c r="P17" s="44"/>
      <c r="Q17" s="44"/>
      <c r="R17" s="44"/>
      <c r="S17" s="44"/>
      <c r="T17" s="44"/>
      <c r="U17" s="44"/>
    </row>
    <row r="18" s="28" customFormat="1" ht="30" customHeight="1" spans="1:21">
      <c r="A18" s="44" t="s">
        <v>32</v>
      </c>
      <c r="B18" s="44"/>
      <c r="C18" s="44"/>
      <c r="D18" s="44"/>
      <c r="E18" s="44"/>
      <c r="F18" s="44"/>
      <c r="G18" s="44"/>
      <c r="H18" s="44"/>
      <c r="I18" s="44"/>
      <c r="J18" s="44"/>
      <c r="K18" s="44"/>
      <c r="L18" s="44"/>
      <c r="M18" s="44"/>
      <c r="N18" s="44"/>
      <c r="O18" s="44"/>
      <c r="P18" s="44"/>
      <c r="Q18" s="44"/>
      <c r="R18" s="44"/>
      <c r="S18" s="44"/>
      <c r="T18" s="44"/>
      <c r="U18" s="44"/>
    </row>
    <row r="19" s="26" customFormat="1" spans="1:1">
      <c r="A19" s="26" t="s">
        <v>33</v>
      </c>
    </row>
  </sheetData>
  <mergeCells count="23">
    <mergeCell ref="A2:AF2"/>
    <mergeCell ref="B4:H4"/>
    <mergeCell ref="I4:O4"/>
    <mergeCell ref="C5:F5"/>
    <mergeCell ref="J5:M5"/>
    <mergeCell ref="A16:U16"/>
    <mergeCell ref="A17:U17"/>
    <mergeCell ref="A18:U18"/>
    <mergeCell ref="A4:A6"/>
    <mergeCell ref="B5:B6"/>
    <mergeCell ref="G5:G6"/>
    <mergeCell ref="H5:H6"/>
    <mergeCell ref="I5:I6"/>
    <mergeCell ref="N5:N6"/>
    <mergeCell ref="O5:O6"/>
    <mergeCell ref="P4:P6"/>
    <mergeCell ref="Y4:Y6"/>
    <mergeCell ref="Z4:Z6"/>
    <mergeCell ref="AE4:AE6"/>
    <mergeCell ref="AF4:AF6"/>
    <mergeCell ref="Q4:T5"/>
    <mergeCell ref="U4:X5"/>
    <mergeCell ref="AA4:AD5"/>
  </mergeCells>
  <printOptions horizontalCentered="1"/>
  <pageMargins left="0.393055555555556" right="0.432638888888889" top="1" bottom="1" header="0.511805555555556" footer="0.511805555555556"/>
  <pageSetup paperSize="8" scale="5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1"/>
  <sheetViews>
    <sheetView tabSelected="1" zoomScale="70" zoomScaleNormal="70" workbookViewId="0">
      <selection activeCell="F13" sqref="F13"/>
    </sheetView>
  </sheetViews>
  <sheetFormatPr defaultColWidth="9" defaultRowHeight="14.4"/>
  <cols>
    <col min="1" max="1" width="11.3796296296296" style="1" customWidth="1"/>
    <col min="2" max="2" width="10.8796296296296" style="1" customWidth="1"/>
    <col min="3" max="3" width="15.287037037037" style="1" customWidth="1"/>
    <col min="4" max="4" width="13.5" style="1" customWidth="1"/>
    <col min="5" max="11" width="11" style="1" customWidth="1"/>
    <col min="12" max="16372" width="9" style="1"/>
  </cols>
  <sheetData>
    <row r="1" s="1" customFormat="1" ht="17.4" spans="1:2">
      <c r="A1" s="4" t="s">
        <v>34</v>
      </c>
      <c r="B1" s="4"/>
    </row>
    <row r="2" s="1" customFormat="1" ht="36" customHeight="1" spans="1:11">
      <c r="A2" s="5" t="s">
        <v>35</v>
      </c>
      <c r="B2" s="5"/>
      <c r="C2" s="5"/>
      <c r="D2" s="5"/>
      <c r="E2" s="5"/>
      <c r="F2" s="5"/>
      <c r="G2" s="5"/>
      <c r="H2" s="5"/>
      <c r="I2" s="5"/>
      <c r="J2" s="5"/>
      <c r="K2" s="5"/>
    </row>
    <row r="3" s="1" customFormat="1" ht="23.1" customHeight="1" spans="1:3">
      <c r="A3" s="6" t="s">
        <v>36</v>
      </c>
      <c r="B3" s="6"/>
      <c r="C3" s="1" t="s">
        <v>37</v>
      </c>
    </row>
    <row r="4" s="1" customFormat="1" ht="33" customHeight="1" spans="1:11">
      <c r="A4" s="7" t="s">
        <v>38</v>
      </c>
      <c r="B4" s="8" t="s">
        <v>39</v>
      </c>
      <c r="C4" s="9"/>
      <c r="D4" s="9"/>
      <c r="E4" s="9"/>
      <c r="F4" s="10"/>
      <c r="G4" s="7" t="s">
        <v>40</v>
      </c>
      <c r="H4" s="7"/>
      <c r="I4" s="8">
        <v>7699.78</v>
      </c>
      <c r="J4" s="9"/>
      <c r="K4" s="10"/>
    </row>
    <row r="5" s="1" customFormat="1" ht="135" customHeight="1" spans="1:11">
      <c r="A5" s="11" t="s">
        <v>41</v>
      </c>
      <c r="B5" s="12"/>
      <c r="C5" s="13"/>
      <c r="D5" s="14" t="s">
        <v>42</v>
      </c>
      <c r="E5" s="15"/>
      <c r="F5" s="15"/>
      <c r="G5" s="15"/>
      <c r="H5" s="15"/>
      <c r="I5" s="15"/>
      <c r="J5" s="15"/>
      <c r="K5" s="15"/>
    </row>
    <row r="6" s="1" customFormat="1" ht="30" customHeight="1" spans="1:11">
      <c r="A6" s="16" t="s">
        <v>43</v>
      </c>
      <c r="B6" s="17"/>
      <c r="C6" s="18"/>
      <c r="D6" s="19" t="s">
        <v>44</v>
      </c>
      <c r="E6" s="16" t="s">
        <v>45</v>
      </c>
      <c r="F6" s="17"/>
      <c r="G6" s="19" t="s">
        <v>46</v>
      </c>
      <c r="H6" s="19"/>
      <c r="I6" s="19"/>
      <c r="J6" s="19"/>
      <c r="K6" s="19"/>
    </row>
    <row r="7" s="1" customFormat="1" ht="36.95" customHeight="1" spans="1:11">
      <c r="A7" s="20" t="s">
        <v>47</v>
      </c>
      <c r="B7" s="20" t="s">
        <v>48</v>
      </c>
      <c r="C7" s="20" t="s">
        <v>49</v>
      </c>
      <c r="D7" s="20" t="s">
        <v>50</v>
      </c>
      <c r="E7" s="20" t="s">
        <v>51</v>
      </c>
      <c r="F7" s="20" t="s">
        <v>52</v>
      </c>
      <c r="G7" s="20" t="s">
        <v>29</v>
      </c>
      <c r="H7" s="20" t="s">
        <v>53</v>
      </c>
      <c r="I7" s="20" t="s">
        <v>26</v>
      </c>
      <c r="J7" s="20" t="s">
        <v>27</v>
      </c>
      <c r="K7" s="20" t="s">
        <v>28</v>
      </c>
    </row>
    <row r="8" s="2" customFormat="1" ht="38" customHeight="1" spans="1:11">
      <c r="A8" s="20" t="s">
        <v>54</v>
      </c>
      <c r="B8" s="20" t="s">
        <v>55</v>
      </c>
      <c r="C8" s="20" t="s">
        <v>56</v>
      </c>
      <c r="D8" s="21">
        <v>117626</v>
      </c>
      <c r="E8" s="21"/>
      <c r="F8" s="21"/>
      <c r="G8" s="21">
        <v>19646</v>
      </c>
      <c r="H8" s="21">
        <v>37761</v>
      </c>
      <c r="I8" s="21">
        <v>11545</v>
      </c>
      <c r="J8" s="21">
        <v>30578</v>
      </c>
      <c r="K8" s="21">
        <v>18096</v>
      </c>
    </row>
    <row r="9" s="2" customFormat="1" ht="38" customHeight="1" spans="1:11">
      <c r="A9" s="20" t="s">
        <v>54</v>
      </c>
      <c r="B9" s="20" t="s">
        <v>55</v>
      </c>
      <c r="C9" s="20" t="s">
        <v>57</v>
      </c>
      <c r="D9" s="21">
        <v>49266</v>
      </c>
      <c r="E9" s="21">
        <v>2248</v>
      </c>
      <c r="F9" s="21">
        <v>711</v>
      </c>
      <c r="G9" s="21">
        <v>7606</v>
      </c>
      <c r="H9" s="21">
        <v>13659</v>
      </c>
      <c r="I9" s="21">
        <v>4895</v>
      </c>
      <c r="J9" s="21">
        <v>12943</v>
      </c>
      <c r="K9" s="21">
        <v>7204</v>
      </c>
    </row>
    <row r="10" s="2" customFormat="1" ht="38" customHeight="1" spans="1:11">
      <c r="A10" s="20" t="s">
        <v>54</v>
      </c>
      <c r="B10" s="20" t="s">
        <v>55</v>
      </c>
      <c r="C10" s="20" t="s">
        <v>58</v>
      </c>
      <c r="D10" s="21">
        <v>77681</v>
      </c>
      <c r="E10" s="21">
        <v>723</v>
      </c>
      <c r="F10" s="21">
        <v>711</v>
      </c>
      <c r="G10" s="21">
        <v>6035</v>
      </c>
      <c r="H10" s="21">
        <v>24930</v>
      </c>
      <c r="I10" s="21">
        <v>11200</v>
      </c>
      <c r="J10" s="21">
        <v>20254</v>
      </c>
      <c r="K10" s="21">
        <v>13828</v>
      </c>
    </row>
    <row r="11" s="3" customFormat="1" ht="41" customHeight="1" spans="1:11">
      <c r="A11" s="22" t="s">
        <v>54</v>
      </c>
      <c r="B11" s="22" t="s">
        <v>59</v>
      </c>
      <c r="C11" s="22" t="s">
        <v>60</v>
      </c>
      <c r="D11" s="20">
        <v>1</v>
      </c>
      <c r="E11" s="20">
        <v>1</v>
      </c>
      <c r="F11" s="20">
        <v>1</v>
      </c>
      <c r="G11" s="20">
        <v>1</v>
      </c>
      <c r="H11" s="20">
        <v>1</v>
      </c>
      <c r="I11" s="20">
        <v>1</v>
      </c>
      <c r="J11" s="20">
        <v>1</v>
      </c>
      <c r="K11" s="20">
        <v>1</v>
      </c>
    </row>
    <row r="12" s="3" customFormat="1" ht="54" customHeight="1" spans="1:11">
      <c r="A12" s="22" t="s">
        <v>54</v>
      </c>
      <c r="B12" s="22" t="s">
        <v>59</v>
      </c>
      <c r="C12" s="22" t="s">
        <v>61</v>
      </c>
      <c r="D12" s="23" t="s">
        <v>62</v>
      </c>
      <c r="E12" s="23" t="s">
        <v>62</v>
      </c>
      <c r="F12" s="23" t="s">
        <v>62</v>
      </c>
      <c r="G12" s="23" t="s">
        <v>62</v>
      </c>
      <c r="H12" s="23" t="s">
        <v>62</v>
      </c>
      <c r="I12" s="23" t="s">
        <v>62</v>
      </c>
      <c r="J12" s="23" t="s">
        <v>62</v>
      </c>
      <c r="K12" s="23" t="s">
        <v>62</v>
      </c>
    </row>
    <row r="13" s="3" customFormat="1" ht="38" customHeight="1" spans="1:11">
      <c r="A13" s="22" t="s">
        <v>54</v>
      </c>
      <c r="B13" s="22" t="s">
        <v>63</v>
      </c>
      <c r="C13" s="22" t="s">
        <v>64</v>
      </c>
      <c r="D13" s="20">
        <v>1</v>
      </c>
      <c r="E13" s="20">
        <v>1</v>
      </c>
      <c r="F13" s="20">
        <v>1</v>
      </c>
      <c r="G13" s="20">
        <v>1</v>
      </c>
      <c r="H13" s="20">
        <v>1</v>
      </c>
      <c r="I13" s="20">
        <v>1</v>
      </c>
      <c r="J13" s="20">
        <v>1</v>
      </c>
      <c r="K13" s="20">
        <v>1</v>
      </c>
    </row>
    <row r="14" s="3" customFormat="1" ht="38" customHeight="1" spans="1:11">
      <c r="A14" s="22" t="s">
        <v>54</v>
      </c>
      <c r="B14" s="22" t="s">
        <v>65</v>
      </c>
      <c r="C14" s="22" t="s">
        <v>66</v>
      </c>
      <c r="D14" s="24" t="s">
        <v>67</v>
      </c>
      <c r="E14" s="24" t="s">
        <v>67</v>
      </c>
      <c r="F14" s="24" t="s">
        <v>67</v>
      </c>
      <c r="G14" s="24" t="s">
        <v>67</v>
      </c>
      <c r="H14" s="24" t="s">
        <v>67</v>
      </c>
      <c r="I14" s="24" t="s">
        <v>67</v>
      </c>
      <c r="J14" s="24" t="s">
        <v>67</v>
      </c>
      <c r="K14" s="24" t="s">
        <v>67</v>
      </c>
    </row>
    <row r="15" s="3" customFormat="1" ht="38" customHeight="1" spans="1:11">
      <c r="A15" s="22" t="s">
        <v>54</v>
      </c>
      <c r="B15" s="22" t="s">
        <v>65</v>
      </c>
      <c r="C15" s="22" t="s">
        <v>68</v>
      </c>
      <c r="D15" s="20" t="s">
        <v>69</v>
      </c>
      <c r="E15" s="20" t="s">
        <v>69</v>
      </c>
      <c r="F15" s="20" t="s">
        <v>69</v>
      </c>
      <c r="G15" s="20" t="s">
        <v>69</v>
      </c>
      <c r="H15" s="20" t="s">
        <v>69</v>
      </c>
      <c r="I15" s="20" t="s">
        <v>69</v>
      </c>
      <c r="J15" s="20" t="s">
        <v>69</v>
      </c>
      <c r="K15" s="20" t="s">
        <v>69</v>
      </c>
    </row>
    <row r="16" s="3" customFormat="1" ht="66" customHeight="1" spans="1:11">
      <c r="A16" s="22" t="s">
        <v>54</v>
      </c>
      <c r="B16" s="22" t="s">
        <v>65</v>
      </c>
      <c r="C16" s="22" t="s">
        <v>70</v>
      </c>
      <c r="D16" s="20" t="s">
        <v>71</v>
      </c>
      <c r="E16" s="20" t="s">
        <v>71</v>
      </c>
      <c r="F16" s="20" t="s">
        <v>71</v>
      </c>
      <c r="G16" s="20" t="s">
        <v>71</v>
      </c>
      <c r="H16" s="20" t="s">
        <v>71</v>
      </c>
      <c r="I16" s="20" t="s">
        <v>71</v>
      </c>
      <c r="J16" s="20" t="s">
        <v>71</v>
      </c>
      <c r="K16" s="20" t="s">
        <v>71</v>
      </c>
    </row>
    <row r="17" s="2" customFormat="1" ht="38" customHeight="1" spans="1:11">
      <c r="A17" s="22" t="s">
        <v>72</v>
      </c>
      <c r="B17" s="22" t="s">
        <v>73</v>
      </c>
      <c r="C17" s="25" t="s">
        <v>74</v>
      </c>
      <c r="D17" s="23" t="s">
        <v>75</v>
      </c>
      <c r="E17" s="23" t="s">
        <v>75</v>
      </c>
      <c r="F17" s="23" t="s">
        <v>75</v>
      </c>
      <c r="G17" s="23" t="s">
        <v>75</v>
      </c>
      <c r="H17" s="23" t="s">
        <v>75</v>
      </c>
      <c r="I17" s="23" t="s">
        <v>75</v>
      </c>
      <c r="J17" s="23" t="s">
        <v>75</v>
      </c>
      <c r="K17" s="23" t="s">
        <v>75</v>
      </c>
    </row>
    <row r="18" s="1" customFormat="1" ht="38" customHeight="1" spans="1:11">
      <c r="A18" s="22" t="s">
        <v>72</v>
      </c>
      <c r="B18" s="22" t="s">
        <v>73</v>
      </c>
      <c r="C18" s="25" t="s">
        <v>76</v>
      </c>
      <c r="D18" s="23">
        <v>1</v>
      </c>
      <c r="E18" s="23">
        <v>1</v>
      </c>
      <c r="F18" s="23">
        <v>1</v>
      </c>
      <c r="G18" s="23">
        <v>1</v>
      </c>
      <c r="H18" s="23">
        <v>1</v>
      </c>
      <c r="I18" s="23">
        <v>1</v>
      </c>
      <c r="J18" s="23">
        <v>1</v>
      </c>
      <c r="K18" s="23">
        <v>1</v>
      </c>
    </row>
    <row r="19" s="1" customFormat="1" ht="38" customHeight="1" spans="1:11">
      <c r="A19" s="22" t="s">
        <v>72</v>
      </c>
      <c r="B19" s="22" t="s">
        <v>77</v>
      </c>
      <c r="C19" s="25" t="s">
        <v>78</v>
      </c>
      <c r="D19" s="23" t="s">
        <v>79</v>
      </c>
      <c r="E19" s="23" t="s">
        <v>79</v>
      </c>
      <c r="F19" s="23" t="s">
        <v>79</v>
      </c>
      <c r="G19" s="23" t="s">
        <v>79</v>
      </c>
      <c r="H19" s="23" t="s">
        <v>79</v>
      </c>
      <c r="I19" s="23" t="s">
        <v>79</v>
      </c>
      <c r="J19" s="23" t="s">
        <v>79</v>
      </c>
      <c r="K19" s="23" t="s">
        <v>79</v>
      </c>
    </row>
    <row r="20" s="1" customFormat="1" ht="38" customHeight="1" spans="1:11">
      <c r="A20" s="22" t="s">
        <v>80</v>
      </c>
      <c r="B20" s="22" t="s">
        <v>81</v>
      </c>
      <c r="C20" s="25" t="s">
        <v>82</v>
      </c>
      <c r="D20" s="23" t="s">
        <v>83</v>
      </c>
      <c r="E20" s="23" t="s">
        <v>83</v>
      </c>
      <c r="F20" s="23" t="s">
        <v>83</v>
      </c>
      <c r="G20" s="23" t="s">
        <v>83</v>
      </c>
      <c r="H20" s="23" t="s">
        <v>83</v>
      </c>
      <c r="I20" s="23" t="s">
        <v>83</v>
      </c>
      <c r="J20" s="23" t="s">
        <v>83</v>
      </c>
      <c r="K20" s="23" t="s">
        <v>83</v>
      </c>
    </row>
    <row r="21" s="2" customFormat="1" ht="38" customHeight="1" spans="1:11">
      <c r="A21" s="22" t="s">
        <v>80</v>
      </c>
      <c r="B21" s="22" t="s">
        <v>81</v>
      </c>
      <c r="C21" s="25" t="s">
        <v>84</v>
      </c>
      <c r="D21" s="23" t="s">
        <v>83</v>
      </c>
      <c r="E21" s="23" t="s">
        <v>83</v>
      </c>
      <c r="F21" s="23" t="s">
        <v>83</v>
      </c>
      <c r="G21" s="23" t="s">
        <v>83</v>
      </c>
      <c r="H21" s="23" t="s">
        <v>83</v>
      </c>
      <c r="I21" s="23" t="s">
        <v>83</v>
      </c>
      <c r="J21" s="23" t="s">
        <v>83</v>
      </c>
      <c r="K21" s="23" t="s">
        <v>83</v>
      </c>
    </row>
  </sheetData>
  <mergeCells count="11">
    <mergeCell ref="A2:K2"/>
    <mergeCell ref="A3:B3"/>
    <mergeCell ref="C3:K3"/>
    <mergeCell ref="B4:F4"/>
    <mergeCell ref="G4:H4"/>
    <mergeCell ref="I4:K4"/>
    <mergeCell ref="A5:C5"/>
    <mergeCell ref="D5:K5"/>
    <mergeCell ref="A6:C6"/>
    <mergeCell ref="E6:F6"/>
    <mergeCell ref="G6:K6"/>
  </mergeCells>
  <pageMargins left="0.751388888888889" right="0.751388888888889" top="1" bottom="1" header="0.511805555555556" footer="0.511805555555556"/>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vt:i4>
      </vt:variant>
    </vt:vector>
  </HeadingPairs>
  <TitlesOfParts>
    <vt:vector size="2" baseType="lpstr">
      <vt:lpstr>附件1</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黄邦发</dc:creator>
  <dcterms:created xsi:type="dcterms:W3CDTF">2020-01-19T01:34:00Z</dcterms:created>
  <dcterms:modified xsi:type="dcterms:W3CDTF">2020-02-19T11:50:56Z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